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'Sheet1'!$A$1:$K$142</definedName>
  </definedNames>
  <calcPr fullCalcOnLoad="1"/>
</workbook>
</file>

<file path=xl/sharedStrings.xml><?xml version="1.0" encoding="utf-8"?>
<sst xmlns="http://schemas.openxmlformats.org/spreadsheetml/2006/main" count="182" uniqueCount="127">
  <si>
    <t>PC - Italia</t>
  </si>
  <si>
    <t>PC - FNAL</t>
  </si>
  <si>
    <t>stessa configurazione che in Italia</t>
  </si>
  <si>
    <t>dischi addizionali - Italia</t>
  </si>
  <si>
    <t>dischi addizionali - FNAL</t>
  </si>
  <si>
    <t>top of line IDE disk</t>
  </si>
  <si>
    <t>UNIX server - Italia</t>
  </si>
  <si>
    <t>linux server - Italia</t>
  </si>
  <si>
    <t>configurato come sopra, ma basato su chips Intel a partire da un server NT a 4 CPU</t>
  </si>
  <si>
    <t>UNIX/linux server - FNAL</t>
  </si>
  <si>
    <t>Piano finanziaro per il calcolo di CDF per il RunII</t>
  </si>
  <si>
    <t>FC-RAID disks - FNAL</t>
  </si>
  <si>
    <t>Mlit</t>
  </si>
  <si>
    <t>TOT</t>
  </si>
  <si>
    <t>PC-Italia</t>
  </si>
  <si>
    <t>PC-FNAL</t>
  </si>
  <si>
    <t>dischi PC Italia</t>
  </si>
  <si>
    <t>dischi PC FNAL</t>
  </si>
  <si>
    <t>server Italia</t>
  </si>
  <si>
    <t>server FNAL</t>
  </si>
  <si>
    <t>RAID FNAL</t>
  </si>
  <si>
    <t>TOT 2000</t>
  </si>
  <si>
    <t>TOT 2001</t>
  </si>
  <si>
    <t>TOT 2002</t>
  </si>
  <si>
    <t>TOT 2003</t>
  </si>
  <si>
    <t>SCSI-RAID disks - Italia</t>
  </si>
  <si>
    <t>RAID Italia</t>
  </si>
  <si>
    <t>GRAND TOT</t>
  </si>
  <si>
    <t>manutenzioni</t>
  </si>
  <si>
    <t>BO</t>
  </si>
  <si>
    <t>PD</t>
  </si>
  <si>
    <t>PI</t>
  </si>
  <si>
    <t>PV</t>
  </si>
  <si>
    <t>RM</t>
  </si>
  <si>
    <t>UD</t>
  </si>
  <si>
    <t>TS</t>
  </si>
  <si>
    <t>LNF</t>
  </si>
  <si>
    <t>breackout della spesa totale per grossi capitoli</t>
  </si>
  <si>
    <t>totale</t>
  </si>
  <si>
    <t>FERMILAB</t>
  </si>
  <si>
    <t>ITALIA</t>
  </si>
  <si>
    <t>Esercizio di un possibile scenario, l'incertezza sul dettaglio aumenta cogli anni</t>
  </si>
  <si>
    <t>TOTAL</t>
  </si>
  <si>
    <t>ovvero piano finanziaro globale</t>
  </si>
  <si>
    <t>mant</t>
  </si>
  <si>
    <t>additional servers</t>
  </si>
  <si>
    <t>additional RAID arrays</t>
  </si>
  <si>
    <t>TOTALE</t>
  </si>
  <si>
    <t>no.</t>
  </si>
  <si>
    <t>PC Italia</t>
  </si>
  <si>
    <t>PC FNAL</t>
  </si>
  <si>
    <t>dischi acquistati per PC</t>
  </si>
  <si>
    <t>situazione a regime alla fine del 2003</t>
  </si>
  <si>
    <t>desktops</t>
  </si>
  <si>
    <t>Computing Center</t>
  </si>
  <si>
    <t>SMP servers Italia</t>
  </si>
  <si>
    <t>SMP servers FNAL</t>
  </si>
  <si>
    <t>con RAID arrays totali</t>
  </si>
  <si>
    <t>divisione per capitoli</t>
  </si>
  <si>
    <t>desk</t>
  </si>
  <si>
    <t>tapes</t>
  </si>
  <si>
    <t>trasp</t>
  </si>
  <si>
    <t>Fnal estimate = 75$ / tape</t>
  </si>
  <si>
    <t>nastri 8mm (l'uno)</t>
  </si>
  <si>
    <t>spediz. nastri (1 anno)</t>
  </si>
  <si>
    <t>nastri 8mm</t>
  </si>
  <si>
    <t>GRAN</t>
  </si>
  <si>
    <r>
      <t>consumi</t>
    </r>
    <r>
      <rPr>
        <sz val="12"/>
        <rFont val="Arial"/>
        <family val="2"/>
      </rPr>
      <t xml:space="preserve"> (nastri 8mm)</t>
    </r>
  </si>
  <si>
    <r>
      <t>trasporti</t>
    </r>
    <r>
      <rPr>
        <sz val="12"/>
        <rFont val="Arial"/>
        <family val="2"/>
      </rPr>
      <t xml:space="preserve"> (spediz. nastri)</t>
    </r>
  </si>
  <si>
    <r>
      <t>inventar.</t>
    </r>
    <r>
      <rPr>
        <sz val="12"/>
        <rFont val="Arial"/>
        <family val="2"/>
      </rPr>
      <t xml:space="preserve"> (hardw Ita.+manut.)</t>
    </r>
  </si>
  <si>
    <r>
      <t>inv. / c.a.</t>
    </r>
    <r>
      <rPr>
        <sz val="12"/>
        <rFont val="Arial"/>
        <family val="2"/>
      </rPr>
      <t xml:space="preserve"> (hardware @ FNAL)</t>
    </r>
  </si>
  <si>
    <t>centro HL</t>
  </si>
  <si>
    <t>chassis</t>
  </si>
  <si>
    <t>ventola</t>
  </si>
  <si>
    <t>Klit</t>
  </si>
  <si>
    <t>keyboard</t>
  </si>
  <si>
    <t>mouse</t>
  </si>
  <si>
    <t>400MHz PII</t>
  </si>
  <si>
    <t>128MB RAM</t>
  </si>
  <si>
    <t>12.7GB EIDE</t>
  </si>
  <si>
    <t>ventola dischi</t>
  </si>
  <si>
    <t>supporto PII</t>
  </si>
  <si>
    <t>supporto disco</t>
  </si>
  <si>
    <t>n.</t>
  </si>
  <si>
    <t>TOT Klit</t>
  </si>
  <si>
    <t>Diamond Voodoo 8MB</t>
  </si>
  <si>
    <t>camera USB e microfono</t>
  </si>
  <si>
    <t>casse</t>
  </si>
  <si>
    <t>SoundBLASTER 16bit</t>
  </si>
  <si>
    <t>winTV</t>
  </si>
  <si>
    <t>TOTAL MLIT</t>
  </si>
  <si>
    <t>I.V.A.</t>
  </si>
  <si>
    <t>motherbrd con UW2SCSI</t>
  </si>
  <si>
    <t>SONY 19inch monitor</t>
  </si>
  <si>
    <t>8mm CDF tape</t>
  </si>
  <si>
    <t>100Mbit ethernet</t>
  </si>
  <si>
    <t>assemblaggio</t>
  </si>
  <si>
    <t>cavetti etc.</t>
  </si>
  <si>
    <t>cose dimenticate</t>
  </si>
  <si>
    <t>Puccini</t>
  </si>
  <si>
    <t xml:space="preserve">0.5lb FedExp US to Italy @ 25.5$/day * 5days/week * 52weeks </t>
  </si>
  <si>
    <t>125 GB SCSI RAID array con 8 top of line SCSI disks. 0.5 TeraByte alla fine del 2000, raddoppio ogni 1.5 anni</t>
  </si>
  <si>
    <t xml:space="preserve">125 GB FiberChannel RAID array con 8 top of line SCSI disks. 0.5 TeraByte alla fine del 2000, x2 ogni 1.5 anni. FNAL est=15K$ (home made) </t>
  </si>
  <si>
    <t>floppy</t>
  </si>
  <si>
    <t>CD R/W SCSI 4x/2x/24x</t>
  </si>
  <si>
    <t>drive 8mm - FNAL</t>
  </si>
  <si>
    <t>drive 8mm - Italia</t>
  </si>
  <si>
    <t>stesso che Italia. 2000-2500$</t>
  </si>
  <si>
    <t>configurato come in Italia, meno costoso. FNAL estimate =20~25 K$</t>
  </si>
  <si>
    <t>PC con 8mm drive - Italia</t>
  </si>
  <si>
    <t>PC con 8mm drive - FNAL</t>
  </si>
  <si>
    <t>400Mhz PII, 25 GB IDE disks, 128 MB RAM, SCSI adaptor, 100 Mbit ethernet, R/W CD, 16-bit audio board, microfone, casse, 4MB video board, 19" color monitor, scheda acquisizione video, videocamera. 3 anni garanzia</t>
  </si>
  <si>
    <t>4-CPU SMP server, SUN or SGI, 512 MB RAM per CPU, 25 GB local disk, four 100Mbit ethernet ports or Gigabit ethernet, SCSI controllers Ultra2 per dischi e normale per 8mm.</t>
  </si>
  <si>
    <t>UNIX server + 4 8mm - Italia</t>
  </si>
  <si>
    <t>linux server + 4 8mm - Italia</t>
  </si>
  <si>
    <t>UNIX/linux server + 4 8mm - FNAL</t>
  </si>
  <si>
    <t>n.b. trieste style=10mlit piu' dischi. 7 dischi da 18GB a 2mlit sono 24 ML per 120GB</t>
  </si>
  <si>
    <t>spedizione nastri (anni)</t>
  </si>
  <si>
    <t>CPU</t>
  </si>
  <si>
    <t>disk</t>
  </si>
  <si>
    <t>Cmp.Cntr.</t>
  </si>
  <si>
    <t>top</t>
  </si>
  <si>
    <t>totali parziali</t>
  </si>
  <si>
    <t>Premessa: costi unitari (MLit). IVA inclusa in Italia. Net price in US.</t>
  </si>
  <si>
    <t>8mm drive scelto da FNAL/CDF (SONY AIT o Exabyte Mammoth)</t>
  </si>
  <si>
    <t>totali Italia/USA/misc.</t>
  </si>
  <si>
    <t>se il link internet con fnal non e' sufficiente a copiare le ntuple, serve una quantita' maggiore di PADs in Italia, quindi 5 servers invece di 3 e 4TB disco su ognuno invece di 1.5, in totale 5x8=40 RAID arrays invece di 3x3=9. Per un costo aggiuntivo di circa 2 mliardi.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</si>
</sst>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3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1"/>
  <sheetViews>
    <sheetView tabSelected="1" zoomScale="75" zoomScaleNormal="75" zoomScaleSheetLayoutView="50" workbookViewId="0" topLeftCell="A1">
      <selection activeCell="K92" sqref="K92"/>
    </sheetView>
  </sheetViews>
  <sheetFormatPr defaultColWidth="9.140625" defaultRowHeight="12.75"/>
  <cols>
    <col min="1" max="1" width="24.7109375" style="1" customWidth="1"/>
    <col min="2" max="9" width="6.7109375" style="1" customWidth="1"/>
    <col min="10" max="10" width="6.7109375" style="18" customWidth="1"/>
    <col min="11" max="11" width="6.7109375" style="1" customWidth="1"/>
    <col min="12" max="12" width="6.8515625" style="18" customWidth="1"/>
    <col min="13" max="14" width="6.8515625" style="1" customWidth="1"/>
    <col min="15" max="16384" width="9.140625" style="1" customWidth="1"/>
  </cols>
  <sheetData>
    <row r="2" spans="1:11" ht="21" thickBot="1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2" s="7" customFormat="1" ht="18">
      <c r="A4" s="110" t="s">
        <v>123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9"/>
    </row>
    <row r="5" spans="1:4" ht="15.75">
      <c r="A5" s="28"/>
      <c r="B5" s="28"/>
      <c r="C5" s="28"/>
      <c r="D5" s="2"/>
    </row>
    <row r="6" ht="15.75">
      <c r="D6" s="2"/>
    </row>
    <row r="7" spans="1:12" ht="15.75" customHeight="1">
      <c r="A7" s="29" t="s">
        <v>0</v>
      </c>
      <c r="B7" s="15"/>
      <c r="C7" s="15"/>
      <c r="D7" s="11">
        <v>7</v>
      </c>
      <c r="E7" s="13"/>
      <c r="F7" s="95" t="s">
        <v>111</v>
      </c>
      <c r="G7" s="96"/>
      <c r="H7" s="96"/>
      <c r="I7" s="96"/>
      <c r="J7" s="96"/>
      <c r="K7" s="97"/>
      <c r="L7" s="19"/>
    </row>
    <row r="8" spans="1:12" ht="15.75">
      <c r="A8" s="4"/>
      <c r="B8" s="5"/>
      <c r="C8" s="5"/>
      <c r="D8" s="10"/>
      <c r="F8" s="98"/>
      <c r="G8" s="99"/>
      <c r="H8" s="99"/>
      <c r="I8" s="99"/>
      <c r="J8" s="99"/>
      <c r="K8" s="100"/>
      <c r="L8" s="19"/>
    </row>
    <row r="9" spans="1:12" ht="15.75">
      <c r="A9" s="4"/>
      <c r="B9" s="5"/>
      <c r="C9" s="5"/>
      <c r="D9" s="10"/>
      <c r="F9" s="98"/>
      <c r="G9" s="99"/>
      <c r="H9" s="99"/>
      <c r="I9" s="99"/>
      <c r="J9" s="99"/>
      <c r="K9" s="100"/>
      <c r="L9" s="19"/>
    </row>
    <row r="10" spans="1:12" ht="15.75">
      <c r="A10" s="4"/>
      <c r="B10" s="5"/>
      <c r="C10" s="5"/>
      <c r="D10" s="10"/>
      <c r="F10" s="101"/>
      <c r="G10" s="102"/>
      <c r="H10" s="102"/>
      <c r="I10" s="102"/>
      <c r="J10" s="102"/>
      <c r="K10" s="103"/>
      <c r="L10" s="19"/>
    </row>
    <row r="11" spans="1:11" ht="15">
      <c r="A11" s="29" t="s">
        <v>106</v>
      </c>
      <c r="B11" s="65"/>
      <c r="C11" s="65"/>
      <c r="D11" s="11">
        <v>5</v>
      </c>
      <c r="E11" s="13"/>
      <c r="F11" s="111" t="s">
        <v>124</v>
      </c>
      <c r="G11" s="94"/>
      <c r="H11" s="94"/>
      <c r="I11" s="94"/>
      <c r="J11" s="94"/>
      <c r="K11" s="112"/>
    </row>
    <row r="12" spans="1:11" ht="15.75">
      <c r="A12" s="6"/>
      <c r="B12" s="5"/>
      <c r="C12" s="5"/>
      <c r="D12" s="10"/>
      <c r="F12" s="113"/>
      <c r="G12" s="114"/>
      <c r="H12" s="114"/>
      <c r="I12" s="114"/>
      <c r="J12" s="114"/>
      <c r="K12" s="115"/>
    </row>
    <row r="13" spans="1:11" ht="15.75">
      <c r="A13" s="6" t="s">
        <v>109</v>
      </c>
      <c r="B13" s="5"/>
      <c r="C13" s="5"/>
      <c r="D13" s="10">
        <f>D7+D11</f>
        <v>12</v>
      </c>
      <c r="F13" s="62"/>
      <c r="G13" s="63"/>
      <c r="H13" s="63"/>
      <c r="I13" s="63"/>
      <c r="J13" s="63"/>
      <c r="K13" s="64"/>
    </row>
    <row r="14" spans="1:13" ht="15">
      <c r="A14" s="29" t="s">
        <v>1</v>
      </c>
      <c r="B14" s="15"/>
      <c r="C14" s="15"/>
      <c r="D14" s="11">
        <v>6</v>
      </c>
      <c r="E14" s="13"/>
      <c r="F14" s="12" t="s">
        <v>2</v>
      </c>
      <c r="G14" s="11"/>
      <c r="H14" s="11"/>
      <c r="I14" s="15"/>
      <c r="J14" s="20"/>
      <c r="K14" s="7"/>
      <c r="M14" s="7"/>
    </row>
    <row r="15" spans="1:11" ht="15">
      <c r="A15" s="29" t="s">
        <v>105</v>
      </c>
      <c r="B15" s="15"/>
      <c r="C15" s="15"/>
      <c r="D15" s="11">
        <v>4</v>
      </c>
      <c r="E15" s="13"/>
      <c r="F15" s="12" t="s">
        <v>107</v>
      </c>
      <c r="G15" s="11"/>
      <c r="H15" s="11"/>
      <c r="I15" s="15"/>
      <c r="J15" s="20"/>
      <c r="K15" s="7"/>
    </row>
    <row r="16" spans="1:11" ht="15.75">
      <c r="A16" s="6" t="s">
        <v>110</v>
      </c>
      <c r="B16" s="15"/>
      <c r="C16" s="15"/>
      <c r="D16" s="16">
        <f>D14+D15</f>
        <v>10</v>
      </c>
      <c r="E16" s="13"/>
      <c r="F16" s="69"/>
      <c r="G16" s="15"/>
      <c r="H16" s="15"/>
      <c r="I16" s="28"/>
      <c r="J16" s="19"/>
      <c r="K16" s="7"/>
    </row>
    <row r="17" spans="1:11" ht="15.75">
      <c r="A17" s="14" t="s">
        <v>3</v>
      </c>
      <c r="B17" s="15"/>
      <c r="C17" s="15"/>
      <c r="D17" s="16">
        <v>0.8</v>
      </c>
      <c r="E17" s="13"/>
      <c r="F17" s="12" t="s">
        <v>5</v>
      </c>
      <c r="G17" s="11"/>
      <c r="H17" s="13"/>
      <c r="I17" s="7"/>
      <c r="J17" s="19"/>
      <c r="K17" s="7"/>
    </row>
    <row r="18" spans="1:11" ht="15.75">
      <c r="A18" s="14" t="s">
        <v>4</v>
      </c>
      <c r="B18" s="15"/>
      <c r="C18" s="15"/>
      <c r="D18" s="16">
        <v>0.6</v>
      </c>
      <c r="E18" s="13"/>
      <c r="F18" s="12" t="s">
        <v>5</v>
      </c>
      <c r="G18" s="11"/>
      <c r="H18" s="13"/>
      <c r="I18" s="7"/>
      <c r="J18" s="19"/>
      <c r="K18" s="7"/>
    </row>
    <row r="19" spans="1:11" ht="15">
      <c r="A19" s="27" t="s">
        <v>6</v>
      </c>
      <c r="B19" s="3"/>
      <c r="C19" s="3"/>
      <c r="D19" s="57">
        <v>100</v>
      </c>
      <c r="E19" s="9"/>
      <c r="F19" s="95" t="s">
        <v>112</v>
      </c>
      <c r="G19" s="96"/>
      <c r="H19" s="96"/>
      <c r="I19" s="96"/>
      <c r="J19" s="96"/>
      <c r="K19" s="97"/>
    </row>
    <row r="20" spans="1:11" ht="15.75">
      <c r="A20" s="8"/>
      <c r="B20" s="7"/>
      <c r="C20" s="7"/>
      <c r="D20" s="10"/>
      <c r="F20" s="98"/>
      <c r="G20" s="99"/>
      <c r="H20" s="99"/>
      <c r="I20" s="99"/>
      <c r="J20" s="99"/>
      <c r="K20" s="100"/>
    </row>
    <row r="21" spans="1:11" ht="15.75">
      <c r="A21" s="8"/>
      <c r="B21" s="7"/>
      <c r="C21" s="7"/>
      <c r="D21" s="10"/>
      <c r="F21" s="98"/>
      <c r="G21" s="99"/>
      <c r="H21" s="99"/>
      <c r="I21" s="99"/>
      <c r="J21" s="99"/>
      <c r="K21" s="100"/>
    </row>
    <row r="22" spans="1:11" ht="15.75">
      <c r="A22" s="8"/>
      <c r="B22" s="7"/>
      <c r="C22" s="7"/>
      <c r="D22" s="10"/>
      <c r="F22" s="101"/>
      <c r="G22" s="102"/>
      <c r="H22" s="102"/>
      <c r="I22" s="102"/>
      <c r="J22" s="102"/>
      <c r="K22" s="103"/>
    </row>
    <row r="23" spans="1:11" ht="15.75">
      <c r="A23" s="14" t="s">
        <v>113</v>
      </c>
      <c r="B23" s="15"/>
      <c r="C23" s="15"/>
      <c r="D23" s="16">
        <f>D19+4*D11</f>
        <v>120</v>
      </c>
      <c r="E23" s="13"/>
      <c r="F23"/>
      <c r="G23"/>
      <c r="H23"/>
      <c r="I23"/>
      <c r="J23"/>
      <c r="K23" s="61"/>
    </row>
    <row r="24" spans="1:11" ht="15">
      <c r="A24" s="29" t="s">
        <v>7</v>
      </c>
      <c r="B24" s="15"/>
      <c r="C24" s="15"/>
      <c r="D24" s="11">
        <v>60</v>
      </c>
      <c r="E24" s="13"/>
      <c r="F24" s="95" t="s">
        <v>8</v>
      </c>
      <c r="G24" s="96"/>
      <c r="H24" s="96"/>
      <c r="I24" s="96"/>
      <c r="J24" s="96"/>
      <c r="K24" s="97"/>
    </row>
    <row r="25" spans="1:11" ht="15.75">
      <c r="A25" s="8"/>
      <c r="B25" s="7"/>
      <c r="C25" s="7"/>
      <c r="D25" s="10"/>
      <c r="F25" s="101"/>
      <c r="G25" s="102"/>
      <c r="H25" s="102"/>
      <c r="I25" s="102"/>
      <c r="J25" s="102"/>
      <c r="K25" s="103"/>
    </row>
    <row r="26" spans="1:11" ht="15.75" customHeight="1">
      <c r="A26" s="14" t="s">
        <v>114</v>
      </c>
      <c r="B26" s="15"/>
      <c r="C26" s="15"/>
      <c r="D26" s="16">
        <f>D24+4*D11</f>
        <v>80</v>
      </c>
      <c r="E26" s="13"/>
      <c r="F26"/>
      <c r="G26"/>
      <c r="H26"/>
      <c r="I26"/>
      <c r="J26"/>
      <c r="K26" s="70"/>
    </row>
    <row r="27" spans="1:11" ht="15">
      <c r="A27" s="29" t="s">
        <v>9</v>
      </c>
      <c r="B27" s="15"/>
      <c r="C27" s="15"/>
      <c r="D27" s="11">
        <v>50</v>
      </c>
      <c r="E27" s="13"/>
      <c r="F27" s="95" t="s">
        <v>108</v>
      </c>
      <c r="G27" s="96"/>
      <c r="H27" s="96"/>
      <c r="I27" s="96"/>
      <c r="J27" s="96"/>
      <c r="K27" s="97"/>
    </row>
    <row r="28" spans="4:11" ht="15.75">
      <c r="D28" s="17"/>
      <c r="F28" s="101"/>
      <c r="G28" s="102"/>
      <c r="H28" s="102"/>
      <c r="I28" s="102"/>
      <c r="J28" s="102"/>
      <c r="K28" s="103"/>
    </row>
    <row r="29" spans="1:11" ht="15.75">
      <c r="A29" s="14" t="s">
        <v>115</v>
      </c>
      <c r="B29" s="15"/>
      <c r="C29" s="15"/>
      <c r="D29" s="16">
        <f>D27+4*D15</f>
        <v>66</v>
      </c>
      <c r="E29" s="13"/>
      <c r="F29"/>
      <c r="G29"/>
      <c r="H29"/>
      <c r="I29"/>
      <c r="J29" s="60"/>
      <c r="K29" s="61"/>
    </row>
    <row r="30" spans="1:14" ht="15.75">
      <c r="A30" s="14" t="s">
        <v>25</v>
      </c>
      <c r="B30" s="15"/>
      <c r="C30" s="15"/>
      <c r="D30" s="16">
        <v>53</v>
      </c>
      <c r="E30" s="13"/>
      <c r="F30" s="95" t="s">
        <v>101</v>
      </c>
      <c r="G30" s="96"/>
      <c r="H30" s="96"/>
      <c r="I30" s="96"/>
      <c r="J30" s="96"/>
      <c r="K30" s="97"/>
      <c r="L30" s="98" t="s">
        <v>116</v>
      </c>
      <c r="M30" s="116"/>
      <c r="N30" s="116"/>
    </row>
    <row r="31" spans="4:14" ht="15">
      <c r="D31" s="39"/>
      <c r="F31" s="98"/>
      <c r="G31" s="99"/>
      <c r="H31" s="99"/>
      <c r="I31" s="99"/>
      <c r="J31" s="99"/>
      <c r="K31" s="100"/>
      <c r="L31" s="98"/>
      <c r="M31" s="116"/>
      <c r="N31" s="116"/>
    </row>
    <row r="32" spans="4:14" ht="15">
      <c r="D32" s="39"/>
      <c r="F32" s="101"/>
      <c r="G32" s="102"/>
      <c r="H32" s="102"/>
      <c r="I32" s="102"/>
      <c r="J32" s="102"/>
      <c r="K32" s="103"/>
      <c r="L32" s="98"/>
      <c r="M32" s="116"/>
      <c r="N32" s="116"/>
    </row>
    <row r="33" spans="1:11" ht="15.75">
      <c r="A33" s="14" t="s">
        <v>11</v>
      </c>
      <c r="B33" s="15"/>
      <c r="C33" s="15"/>
      <c r="D33" s="16">
        <v>30</v>
      </c>
      <c r="E33" s="13"/>
      <c r="F33" s="95" t="s">
        <v>102</v>
      </c>
      <c r="G33" s="96"/>
      <c r="H33" s="96"/>
      <c r="I33" s="96"/>
      <c r="J33" s="96"/>
      <c r="K33" s="97"/>
    </row>
    <row r="34" spans="4:11" ht="15">
      <c r="D34" s="39"/>
      <c r="F34" s="98"/>
      <c r="G34" s="99"/>
      <c r="H34" s="99"/>
      <c r="I34" s="99"/>
      <c r="J34" s="99"/>
      <c r="K34" s="100"/>
    </row>
    <row r="35" spans="4:11" ht="15">
      <c r="D35" s="39"/>
      <c r="F35" s="101"/>
      <c r="G35" s="102"/>
      <c r="H35" s="102"/>
      <c r="I35" s="102"/>
      <c r="J35" s="102"/>
      <c r="K35" s="103"/>
    </row>
    <row r="36" spans="1:9" ht="15.75">
      <c r="A36" s="14" t="s">
        <v>63</v>
      </c>
      <c r="B36" s="15"/>
      <c r="C36" s="15"/>
      <c r="D36" s="16">
        <v>0.15</v>
      </c>
      <c r="E36" s="13"/>
      <c r="F36" s="98" t="s">
        <v>62</v>
      </c>
      <c r="G36" s="99"/>
      <c r="H36" s="99"/>
      <c r="I36" s="100"/>
    </row>
    <row r="37" spans="1:11" ht="15.75">
      <c r="A37" s="14" t="s">
        <v>64</v>
      </c>
      <c r="B37" s="15"/>
      <c r="C37" s="15"/>
      <c r="D37" s="16">
        <f>ROUND(25.5*5*52*2000/1000000,0)</f>
        <v>13</v>
      </c>
      <c r="E37" s="13"/>
      <c r="F37" s="95" t="s">
        <v>100</v>
      </c>
      <c r="G37" s="96"/>
      <c r="H37" s="96"/>
      <c r="I37" s="96"/>
      <c r="J37" s="96"/>
      <c r="K37" s="97"/>
    </row>
    <row r="38" spans="6:11" ht="15">
      <c r="F38" s="101"/>
      <c r="G38" s="102"/>
      <c r="H38" s="102"/>
      <c r="I38" s="102"/>
      <c r="J38" s="102"/>
      <c r="K38" s="103"/>
    </row>
    <row r="42" spans="1:11" ht="15">
      <c r="A42" s="108" t="s">
        <v>41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</row>
    <row r="43" spans="1:12" s="47" customFormat="1" ht="15">
      <c r="A43" s="54">
        <v>2000</v>
      </c>
      <c r="B43" s="54" t="s">
        <v>29</v>
      </c>
      <c r="C43" s="54" t="s">
        <v>36</v>
      </c>
      <c r="D43" s="54" t="s">
        <v>30</v>
      </c>
      <c r="E43" s="54" t="s">
        <v>31</v>
      </c>
      <c r="F43" s="54" t="s">
        <v>32</v>
      </c>
      <c r="G43" s="54" t="s">
        <v>33</v>
      </c>
      <c r="H43" s="54" t="s">
        <v>34</v>
      </c>
      <c r="I43" s="54" t="s">
        <v>35</v>
      </c>
      <c r="J43" s="54" t="s">
        <v>13</v>
      </c>
      <c r="K43" s="54" t="s">
        <v>12</v>
      </c>
      <c r="L43" s="48"/>
    </row>
    <row r="44" spans="1:12" s="41" customFormat="1" ht="14.25">
      <c r="A44" s="41" t="s">
        <v>14</v>
      </c>
      <c r="B44" s="41">
        <v>4</v>
      </c>
      <c r="C44" s="41">
        <v>4</v>
      </c>
      <c r="D44" s="41">
        <v>7</v>
      </c>
      <c r="E44" s="41">
        <v>7</v>
      </c>
      <c r="F44" s="41">
        <v>1</v>
      </c>
      <c r="G44" s="41">
        <v>4</v>
      </c>
      <c r="H44" s="41">
        <v>2</v>
      </c>
      <c r="I44" s="41">
        <v>1</v>
      </c>
      <c r="J44" s="42">
        <f>SUM(B44:I44)</f>
        <v>30</v>
      </c>
      <c r="K44" s="41">
        <f>J44*$D$13</f>
        <v>360</v>
      </c>
      <c r="L44" s="43"/>
    </row>
    <row r="45" spans="1:12" s="41" customFormat="1" ht="14.25">
      <c r="A45" s="41" t="s">
        <v>15</v>
      </c>
      <c r="B45" s="41">
        <v>3</v>
      </c>
      <c r="C45" s="41">
        <v>3</v>
      </c>
      <c r="D45" s="41">
        <v>4</v>
      </c>
      <c r="E45" s="41">
        <v>4</v>
      </c>
      <c r="F45" s="41">
        <v>1</v>
      </c>
      <c r="G45" s="41">
        <v>2</v>
      </c>
      <c r="H45" s="41">
        <v>2</v>
      </c>
      <c r="I45" s="41">
        <v>1</v>
      </c>
      <c r="J45" s="42">
        <f>SUM(B45:I45)</f>
        <v>20</v>
      </c>
      <c r="K45" s="41">
        <f>J45*$D$16</f>
        <v>200</v>
      </c>
      <c r="L45" s="43"/>
    </row>
    <row r="46" spans="1:12" s="41" customFormat="1" ht="14.25">
      <c r="A46" s="41" t="s">
        <v>16</v>
      </c>
      <c r="J46" s="42">
        <f aca="true" t="shared" si="0" ref="J46:J53">SUM(B46:I46)</f>
        <v>0</v>
      </c>
      <c r="K46" s="41">
        <f>CEILING(J46*$D$17,1)</f>
        <v>0</v>
      </c>
      <c r="L46" s="43"/>
    </row>
    <row r="47" spans="1:12" s="41" customFormat="1" ht="14.25">
      <c r="A47" s="41" t="s">
        <v>17</v>
      </c>
      <c r="J47" s="42">
        <f t="shared" si="0"/>
        <v>0</v>
      </c>
      <c r="K47" s="41">
        <f>CEILING(J47*$D$18,1)</f>
        <v>0</v>
      </c>
      <c r="L47" s="43"/>
    </row>
    <row r="48" spans="1:12" s="41" customFormat="1" ht="14.25">
      <c r="A48" s="41" t="s">
        <v>18</v>
      </c>
      <c r="J48" s="42">
        <f t="shared" si="0"/>
        <v>0</v>
      </c>
      <c r="K48" s="41">
        <f>J48*$D$23</f>
        <v>0</v>
      </c>
      <c r="L48" s="43"/>
    </row>
    <row r="49" spans="1:12" s="41" customFormat="1" ht="14.25">
      <c r="A49" s="41" t="s">
        <v>19</v>
      </c>
      <c r="J49" s="42">
        <f t="shared" si="0"/>
        <v>0</v>
      </c>
      <c r="K49" s="41">
        <f>J49*$D$29</f>
        <v>0</v>
      </c>
      <c r="L49" s="43"/>
    </row>
    <row r="50" spans="1:12" s="41" customFormat="1" ht="14.25">
      <c r="A50" s="41" t="s">
        <v>26</v>
      </c>
      <c r="J50" s="42">
        <f t="shared" si="0"/>
        <v>0</v>
      </c>
      <c r="K50" s="41">
        <f>J50*$D$30</f>
        <v>0</v>
      </c>
      <c r="L50" s="43"/>
    </row>
    <row r="51" spans="1:12" s="41" customFormat="1" ht="14.25">
      <c r="A51" s="41" t="s">
        <v>20</v>
      </c>
      <c r="J51" s="42">
        <f t="shared" si="0"/>
        <v>0</v>
      </c>
      <c r="K51" s="41">
        <f>J51*$D$33</f>
        <v>0</v>
      </c>
      <c r="L51" s="43"/>
    </row>
    <row r="52" spans="1:12" s="41" customFormat="1" ht="14.25">
      <c r="A52" s="41" t="s">
        <v>65</v>
      </c>
      <c r="B52" s="41">
        <v>30</v>
      </c>
      <c r="C52" s="41">
        <v>30</v>
      </c>
      <c r="D52" s="41">
        <v>30</v>
      </c>
      <c r="E52" s="41">
        <v>30</v>
      </c>
      <c r="F52" s="41">
        <v>30</v>
      </c>
      <c r="G52" s="41">
        <v>30</v>
      </c>
      <c r="H52" s="41">
        <v>30</v>
      </c>
      <c r="I52" s="41">
        <v>30</v>
      </c>
      <c r="J52" s="42">
        <f>SUM(B52:I52)</f>
        <v>240</v>
      </c>
      <c r="K52" s="41">
        <f>CEILING(J52*$D$36,1)</f>
        <v>36</v>
      </c>
      <c r="L52" s="43"/>
    </row>
    <row r="53" spans="1:12" s="41" customFormat="1" ht="14.25">
      <c r="A53" s="41" t="s">
        <v>117</v>
      </c>
      <c r="B53" s="41">
        <v>0.1</v>
      </c>
      <c r="C53" s="41">
        <v>0.1</v>
      </c>
      <c r="D53" s="41">
        <v>0.1</v>
      </c>
      <c r="E53" s="41">
        <v>0.1</v>
      </c>
      <c r="F53" s="41">
        <v>0.1</v>
      </c>
      <c r="G53" s="41">
        <v>0.1</v>
      </c>
      <c r="H53" s="41">
        <v>0.1</v>
      </c>
      <c r="I53" s="41">
        <v>0.1</v>
      </c>
      <c r="J53" s="42">
        <f t="shared" si="0"/>
        <v>0.7999999999999999</v>
      </c>
      <c r="K53" s="41">
        <f>CEILING(J53*$D$37,1)</f>
        <v>11</v>
      </c>
      <c r="L53" s="43"/>
    </row>
    <row r="54" spans="1:12" s="44" customFormat="1" ht="15">
      <c r="A54" s="44" t="s">
        <v>21</v>
      </c>
      <c r="J54" s="45"/>
      <c r="K54" s="44">
        <f>SUM(K44:K53)</f>
        <v>607</v>
      </c>
      <c r="L54" s="46"/>
    </row>
    <row r="55" spans="1:12" s="50" customFormat="1" ht="15">
      <c r="A55" s="49">
        <v>2001</v>
      </c>
      <c r="J55" s="51"/>
      <c r="L55" s="52"/>
    </row>
    <row r="56" spans="1:12" s="41" customFormat="1" ht="14.25">
      <c r="A56" s="41" t="s">
        <v>14</v>
      </c>
      <c r="B56" s="41">
        <v>1</v>
      </c>
      <c r="C56" s="41">
        <v>1</v>
      </c>
      <c r="D56" s="41">
        <v>2</v>
      </c>
      <c r="E56" s="41">
        <v>3</v>
      </c>
      <c r="F56" s="41">
        <v>1</v>
      </c>
      <c r="G56" s="41">
        <v>1</v>
      </c>
      <c r="I56" s="41">
        <v>1</v>
      </c>
      <c r="J56" s="42">
        <f>SUM(B56:I56)</f>
        <v>10</v>
      </c>
      <c r="K56" s="41">
        <f>J56*$D$13</f>
        <v>120</v>
      </c>
      <c r="L56" s="43"/>
    </row>
    <row r="57" spans="1:12" s="41" customFormat="1" ht="14.25">
      <c r="A57" s="41" t="s">
        <v>15</v>
      </c>
      <c r="J57" s="42">
        <f aca="true" t="shared" si="1" ref="J57:J65">SUM(B57:I57)</f>
        <v>0</v>
      </c>
      <c r="K57" s="41">
        <f>J57*$D$16</f>
        <v>0</v>
      </c>
      <c r="L57" s="43"/>
    </row>
    <row r="58" spans="1:12" s="41" customFormat="1" ht="14.25">
      <c r="A58" s="41" t="s">
        <v>16</v>
      </c>
      <c r="B58" s="41">
        <f>SUM(B44,B56)</f>
        <v>5</v>
      </c>
      <c r="C58" s="41">
        <f aca="true" t="shared" si="2" ref="C58:J58">SUM(C44,C56)</f>
        <v>5</v>
      </c>
      <c r="D58" s="41">
        <f t="shared" si="2"/>
        <v>9</v>
      </c>
      <c r="E58" s="41">
        <f t="shared" si="2"/>
        <v>10</v>
      </c>
      <c r="F58" s="41">
        <f t="shared" si="2"/>
        <v>2</v>
      </c>
      <c r="G58" s="41">
        <f t="shared" si="2"/>
        <v>5</v>
      </c>
      <c r="H58" s="41">
        <f t="shared" si="2"/>
        <v>2</v>
      </c>
      <c r="I58" s="41">
        <f t="shared" si="2"/>
        <v>2</v>
      </c>
      <c r="J58" s="41">
        <f t="shared" si="2"/>
        <v>40</v>
      </c>
      <c r="K58" s="41">
        <f>CEILING(J58*$D$17,1)</f>
        <v>32</v>
      </c>
      <c r="L58" s="43"/>
    </row>
    <row r="59" spans="1:12" s="41" customFormat="1" ht="14.25">
      <c r="A59" s="41" t="s">
        <v>17</v>
      </c>
      <c r="J59" s="42">
        <f t="shared" si="1"/>
        <v>0</v>
      </c>
      <c r="K59" s="41">
        <f>CEILING(J59*$D$18,1)</f>
        <v>0</v>
      </c>
      <c r="L59" s="43"/>
    </row>
    <row r="60" spans="1:12" s="41" customFormat="1" ht="14.25">
      <c r="A60" s="41" t="s">
        <v>18</v>
      </c>
      <c r="B60" s="41">
        <v>1</v>
      </c>
      <c r="D60" s="41">
        <v>1</v>
      </c>
      <c r="E60" s="41">
        <v>1</v>
      </c>
      <c r="J60" s="42">
        <f t="shared" si="1"/>
        <v>3</v>
      </c>
      <c r="K60" s="41">
        <f>J60*$D$23</f>
        <v>360</v>
      </c>
      <c r="L60" s="43"/>
    </row>
    <row r="61" spans="1:12" s="41" customFormat="1" ht="14.25">
      <c r="A61" s="41" t="s">
        <v>19</v>
      </c>
      <c r="J61" s="42">
        <v>1</v>
      </c>
      <c r="K61" s="41">
        <f>J61*$D$29</f>
        <v>66</v>
      </c>
      <c r="L61" s="43"/>
    </row>
    <row r="62" spans="1:12" s="41" customFormat="1" ht="14.25">
      <c r="A62" s="41" t="s">
        <v>26</v>
      </c>
      <c r="B62" s="41">
        <v>1</v>
      </c>
      <c r="D62" s="41">
        <v>1</v>
      </c>
      <c r="E62" s="41">
        <v>1</v>
      </c>
      <c r="J62" s="42">
        <f t="shared" si="1"/>
        <v>3</v>
      </c>
      <c r="K62" s="41">
        <f>J62*$D$30</f>
        <v>159</v>
      </c>
      <c r="L62" s="43"/>
    </row>
    <row r="63" spans="1:12" s="41" customFormat="1" ht="14.25">
      <c r="A63" s="41" t="s">
        <v>20</v>
      </c>
      <c r="J63" s="42">
        <v>2</v>
      </c>
      <c r="K63" s="41">
        <f>J63*$D$33</f>
        <v>60</v>
      </c>
      <c r="L63" s="43"/>
    </row>
    <row r="64" spans="1:12" s="41" customFormat="1" ht="14.25">
      <c r="A64" s="41" t="s">
        <v>65</v>
      </c>
      <c r="B64" s="41">
        <v>50</v>
      </c>
      <c r="C64" s="41">
        <v>30</v>
      </c>
      <c r="D64" s="41">
        <v>50</v>
      </c>
      <c r="E64" s="41">
        <v>50</v>
      </c>
      <c r="F64" s="41">
        <v>20</v>
      </c>
      <c r="G64" s="41">
        <v>30</v>
      </c>
      <c r="H64" s="41">
        <v>25</v>
      </c>
      <c r="I64" s="41">
        <v>25</v>
      </c>
      <c r="J64" s="42">
        <f t="shared" si="1"/>
        <v>280</v>
      </c>
      <c r="K64" s="41">
        <f>CEILING(J64*$D$36,1)</f>
        <v>42</v>
      </c>
      <c r="L64" s="43"/>
    </row>
    <row r="65" spans="1:12" s="41" customFormat="1" ht="14.25">
      <c r="A65" s="41" t="s">
        <v>117</v>
      </c>
      <c r="B65" s="41">
        <v>0.5</v>
      </c>
      <c r="C65" s="41">
        <v>0.4</v>
      </c>
      <c r="D65" s="41">
        <v>0.5</v>
      </c>
      <c r="E65" s="41">
        <v>0.5</v>
      </c>
      <c r="F65" s="41">
        <v>0.2</v>
      </c>
      <c r="G65" s="41">
        <v>0.4</v>
      </c>
      <c r="H65" s="41">
        <v>0.2</v>
      </c>
      <c r="I65" s="41">
        <v>0.2</v>
      </c>
      <c r="J65" s="42">
        <f t="shared" si="1"/>
        <v>2.9000000000000004</v>
      </c>
      <c r="K65" s="41">
        <f>CEILING(J65*$D$37,1)</f>
        <v>38</v>
      </c>
      <c r="L65" s="43"/>
    </row>
    <row r="66" spans="1:12" s="41" customFormat="1" ht="14.25">
      <c r="A66" s="41" t="s">
        <v>28</v>
      </c>
      <c r="J66" s="42"/>
      <c r="K66" s="41">
        <f>CEILING(0.1*SUM(K44:K52),1)</f>
        <v>60</v>
      </c>
      <c r="L66" s="43"/>
    </row>
    <row r="67" spans="1:12" s="44" customFormat="1" ht="15">
      <c r="A67" s="44" t="s">
        <v>22</v>
      </c>
      <c r="J67" s="45"/>
      <c r="K67" s="44">
        <f>SUM(K56:K66)</f>
        <v>937</v>
      </c>
      <c r="L67" s="46"/>
    </row>
    <row r="68" spans="1:12" s="50" customFormat="1" ht="15">
      <c r="A68" s="49">
        <v>2002</v>
      </c>
      <c r="J68" s="51"/>
      <c r="L68" s="52"/>
    </row>
    <row r="69" spans="1:12" s="41" customFormat="1" ht="14.25">
      <c r="A69" s="41" t="s">
        <v>14</v>
      </c>
      <c r="J69" s="42">
        <f>SUM(B69:I69)</f>
        <v>0</v>
      </c>
      <c r="K69" s="41">
        <f>J69*$D$13</f>
        <v>0</v>
      </c>
      <c r="L69" s="43"/>
    </row>
    <row r="70" spans="1:12" s="41" customFormat="1" ht="14.25">
      <c r="A70" s="41" t="s">
        <v>15</v>
      </c>
      <c r="B70" s="41">
        <v>2</v>
      </c>
      <c r="C70" s="41">
        <v>1</v>
      </c>
      <c r="D70" s="41">
        <v>2</v>
      </c>
      <c r="E70" s="41">
        <v>3</v>
      </c>
      <c r="G70" s="41">
        <v>1</v>
      </c>
      <c r="I70" s="41">
        <v>1</v>
      </c>
      <c r="J70" s="42">
        <f>SUM(B70:I70)</f>
        <v>10</v>
      </c>
      <c r="K70" s="41">
        <f>J70*$D$16</f>
        <v>100</v>
      </c>
      <c r="L70" s="43"/>
    </row>
    <row r="71" spans="1:12" s="41" customFormat="1" ht="14.25">
      <c r="A71" s="41" t="s">
        <v>16</v>
      </c>
      <c r="B71" s="41">
        <v>5</v>
      </c>
      <c r="C71" s="41">
        <v>5</v>
      </c>
      <c r="D71" s="41">
        <v>9</v>
      </c>
      <c r="E71" s="41">
        <v>10</v>
      </c>
      <c r="F71" s="41">
        <v>3</v>
      </c>
      <c r="G71" s="41">
        <v>4</v>
      </c>
      <c r="H71" s="41">
        <v>2</v>
      </c>
      <c r="I71" s="41">
        <v>2</v>
      </c>
      <c r="J71" s="42">
        <f>SUM(B71:I71)</f>
        <v>40</v>
      </c>
      <c r="K71" s="41">
        <f>CEILING(J71*$D$17,1)</f>
        <v>32</v>
      </c>
      <c r="L71" s="43"/>
    </row>
    <row r="72" spans="1:12" s="41" customFormat="1" ht="14.25">
      <c r="A72" s="41" t="s">
        <v>17</v>
      </c>
      <c r="B72" s="41">
        <v>5</v>
      </c>
      <c r="C72" s="41">
        <v>4</v>
      </c>
      <c r="D72" s="41">
        <v>6</v>
      </c>
      <c r="E72" s="41">
        <v>8</v>
      </c>
      <c r="F72" s="41">
        <v>1</v>
      </c>
      <c r="G72" s="41">
        <v>3</v>
      </c>
      <c r="H72" s="41">
        <v>2</v>
      </c>
      <c r="I72" s="41">
        <v>2</v>
      </c>
      <c r="J72" s="42">
        <f>SUM(B72:I72)</f>
        <v>31</v>
      </c>
      <c r="K72" s="41">
        <f>CEILING(J72*$D$18,1)</f>
        <v>19</v>
      </c>
      <c r="L72" s="43"/>
    </row>
    <row r="73" spans="1:12" s="41" customFormat="1" ht="14.25">
      <c r="A73" s="41" t="s">
        <v>18</v>
      </c>
      <c r="J73" s="42">
        <f>SUM(B73:I73)</f>
        <v>0</v>
      </c>
      <c r="K73" s="41">
        <f>J73*$D$23</f>
        <v>0</v>
      </c>
      <c r="L73" s="43"/>
    </row>
    <row r="74" spans="1:12" s="41" customFormat="1" ht="14.25">
      <c r="A74" s="41" t="s">
        <v>19</v>
      </c>
      <c r="J74" s="42">
        <v>1</v>
      </c>
      <c r="K74" s="41">
        <f>J74*$D$29</f>
        <v>66</v>
      </c>
      <c r="L74" s="43"/>
    </row>
    <row r="75" spans="1:12" s="41" customFormat="1" ht="14.25">
      <c r="A75" s="41" t="s">
        <v>26</v>
      </c>
      <c r="B75" s="41">
        <v>1</v>
      </c>
      <c r="D75" s="41">
        <v>1</v>
      </c>
      <c r="E75" s="41">
        <v>1</v>
      </c>
      <c r="J75" s="42">
        <f>SUM(B75:I75)</f>
        <v>3</v>
      </c>
      <c r="K75" s="41">
        <f>J75*$D$30</f>
        <v>159</v>
      </c>
      <c r="L75" s="43"/>
    </row>
    <row r="76" spans="1:12" s="41" customFormat="1" ht="14.25">
      <c r="A76" s="41" t="s">
        <v>20</v>
      </c>
      <c r="J76" s="42">
        <v>4</v>
      </c>
      <c r="K76" s="41">
        <f>J76*$D$33</f>
        <v>120</v>
      </c>
      <c r="L76" s="43"/>
    </row>
    <row r="77" spans="1:12" s="41" customFormat="1" ht="14.25">
      <c r="A77" s="41" t="s">
        <v>65</v>
      </c>
      <c r="B77" s="41">
        <v>50</v>
      </c>
      <c r="C77" s="41">
        <v>30</v>
      </c>
      <c r="D77" s="41">
        <v>50</v>
      </c>
      <c r="E77" s="41">
        <v>50</v>
      </c>
      <c r="F77" s="41">
        <v>20</v>
      </c>
      <c r="G77" s="41">
        <v>30</v>
      </c>
      <c r="H77" s="41">
        <v>20</v>
      </c>
      <c r="I77" s="41">
        <v>20</v>
      </c>
      <c r="J77" s="42">
        <f>SUM(B77:I77)</f>
        <v>270</v>
      </c>
      <c r="K77" s="41">
        <f>CEILING(J77*$D$36,1)</f>
        <v>41</v>
      </c>
      <c r="L77" s="43"/>
    </row>
    <row r="78" spans="1:12" s="41" customFormat="1" ht="14.25">
      <c r="A78" s="41" t="s">
        <v>117</v>
      </c>
      <c r="B78" s="41">
        <v>1</v>
      </c>
      <c r="C78" s="41">
        <v>0.5</v>
      </c>
      <c r="D78" s="41">
        <v>1</v>
      </c>
      <c r="E78" s="41">
        <v>1</v>
      </c>
      <c r="F78" s="41">
        <v>0.4</v>
      </c>
      <c r="G78" s="41">
        <v>0.5</v>
      </c>
      <c r="H78" s="41">
        <v>0.5</v>
      </c>
      <c r="I78" s="41">
        <v>0.5</v>
      </c>
      <c r="J78" s="42">
        <f>SUM(B78:I78)</f>
        <v>5.4</v>
      </c>
      <c r="K78" s="41">
        <f>CEILING(J78*$D$37,1)</f>
        <v>71</v>
      </c>
      <c r="L78" s="43"/>
    </row>
    <row r="79" spans="1:12" s="41" customFormat="1" ht="14.25">
      <c r="A79" s="41" t="s">
        <v>28</v>
      </c>
      <c r="J79" s="42"/>
      <c r="K79" s="41">
        <f>CEILING(0.1*(SUM(K44:K52)+SUM(K56:K64)),1)</f>
        <v>144</v>
      </c>
      <c r="L79" s="43"/>
    </row>
    <row r="80" spans="1:12" s="44" customFormat="1" ht="15">
      <c r="A80" s="44" t="s">
        <v>23</v>
      </c>
      <c r="J80" s="45"/>
      <c r="K80" s="44">
        <f>SUM(K69:K79)</f>
        <v>752</v>
      </c>
      <c r="L80" s="46"/>
    </row>
    <row r="81" spans="1:12" s="50" customFormat="1" ht="15">
      <c r="A81" s="49">
        <v>2003</v>
      </c>
      <c r="J81" s="51"/>
      <c r="L81" s="52"/>
    </row>
    <row r="82" spans="1:12" s="41" customFormat="1" ht="14.25">
      <c r="A82" s="41" t="s">
        <v>14</v>
      </c>
      <c r="B82" s="41">
        <v>1</v>
      </c>
      <c r="C82" s="41">
        <v>1</v>
      </c>
      <c r="D82" s="41">
        <v>2</v>
      </c>
      <c r="E82" s="41">
        <v>2</v>
      </c>
      <c r="F82" s="41">
        <v>1</v>
      </c>
      <c r="G82" s="41">
        <v>1</v>
      </c>
      <c r="H82" s="41">
        <v>1</v>
      </c>
      <c r="I82" s="41">
        <v>1</v>
      </c>
      <c r="J82" s="42">
        <f>SUM(B82:I82)</f>
        <v>10</v>
      </c>
      <c r="K82" s="41">
        <f>J82*$D$13</f>
        <v>120</v>
      </c>
      <c r="L82" s="43"/>
    </row>
    <row r="83" spans="1:12" s="41" customFormat="1" ht="14.25">
      <c r="A83" s="41" t="s">
        <v>15</v>
      </c>
      <c r="J83" s="42">
        <f>SUM(B83:I83)</f>
        <v>0</v>
      </c>
      <c r="K83" s="41">
        <f>J83*$D$16</f>
        <v>0</v>
      </c>
      <c r="L83" s="43"/>
    </row>
    <row r="84" spans="1:12" s="41" customFormat="1" ht="14.25">
      <c r="A84" s="41" t="s">
        <v>16</v>
      </c>
      <c r="B84" s="41">
        <v>8</v>
      </c>
      <c r="C84" s="41">
        <v>8</v>
      </c>
      <c r="D84" s="41">
        <v>12</v>
      </c>
      <c r="E84" s="41">
        <v>15</v>
      </c>
      <c r="F84" s="41">
        <v>3</v>
      </c>
      <c r="G84" s="41">
        <v>6</v>
      </c>
      <c r="H84" s="41">
        <v>4</v>
      </c>
      <c r="I84" s="41">
        <v>4</v>
      </c>
      <c r="J84" s="42">
        <f>SUM(B84:I84)</f>
        <v>60</v>
      </c>
      <c r="K84" s="41">
        <f>CEILING(J84*$D$17,1)</f>
        <v>48</v>
      </c>
      <c r="L84" s="43"/>
    </row>
    <row r="85" spans="1:12" s="41" customFormat="1" ht="14.25">
      <c r="A85" s="41" t="s">
        <v>17</v>
      </c>
      <c r="B85" s="41">
        <v>5</v>
      </c>
      <c r="C85" s="41">
        <v>4</v>
      </c>
      <c r="D85" s="41">
        <v>6</v>
      </c>
      <c r="E85" s="41">
        <v>8</v>
      </c>
      <c r="F85" s="41">
        <v>1</v>
      </c>
      <c r="G85" s="41">
        <v>3</v>
      </c>
      <c r="H85" s="41">
        <v>2</v>
      </c>
      <c r="I85" s="41">
        <v>2</v>
      </c>
      <c r="J85" s="42">
        <f>SUM(B85:I85)</f>
        <v>31</v>
      </c>
      <c r="K85" s="41">
        <f>CEILING(J85*$D$18,1)</f>
        <v>19</v>
      </c>
      <c r="L85" s="43"/>
    </row>
    <row r="86" spans="1:12" s="41" customFormat="1" ht="14.25">
      <c r="A86" s="41" t="s">
        <v>18</v>
      </c>
      <c r="J86" s="42">
        <f>SUM(B86:I86)</f>
        <v>0</v>
      </c>
      <c r="K86" s="41">
        <f>J86*$D$23</f>
        <v>0</v>
      </c>
      <c r="L86" s="43"/>
    </row>
    <row r="87" spans="1:12" s="41" customFormat="1" ht="14.25">
      <c r="A87" s="41" t="s">
        <v>19</v>
      </c>
      <c r="J87" s="42">
        <v>2</v>
      </c>
      <c r="K87" s="41">
        <f>J87*$D$29</f>
        <v>132</v>
      </c>
      <c r="L87" s="43"/>
    </row>
    <row r="88" spans="1:12" s="41" customFormat="1" ht="14.25">
      <c r="A88" s="41" t="s">
        <v>26</v>
      </c>
      <c r="B88" s="41">
        <v>1</v>
      </c>
      <c r="D88" s="41">
        <v>1</v>
      </c>
      <c r="E88" s="41">
        <v>1</v>
      </c>
      <c r="J88" s="42">
        <f>SUM(B88:I88)</f>
        <v>3</v>
      </c>
      <c r="K88" s="41">
        <f>J88*$D$30</f>
        <v>159</v>
      </c>
      <c r="L88" s="43"/>
    </row>
    <row r="89" spans="1:12" s="41" customFormat="1" ht="14.25">
      <c r="A89" s="41" t="s">
        <v>20</v>
      </c>
      <c r="J89" s="42">
        <v>6</v>
      </c>
      <c r="K89" s="41">
        <f>J89*$D$33</f>
        <v>180</v>
      </c>
      <c r="L89" s="43"/>
    </row>
    <row r="90" spans="1:12" s="41" customFormat="1" ht="14.25">
      <c r="A90" s="41" t="s">
        <v>65</v>
      </c>
      <c r="B90" s="41">
        <v>50</v>
      </c>
      <c r="C90" s="41">
        <v>20</v>
      </c>
      <c r="D90" s="41">
        <v>50</v>
      </c>
      <c r="E90" s="41">
        <v>50</v>
      </c>
      <c r="F90" s="41">
        <v>20</v>
      </c>
      <c r="G90" s="41">
        <v>30</v>
      </c>
      <c r="H90" s="41">
        <v>25</v>
      </c>
      <c r="I90" s="41">
        <v>25</v>
      </c>
      <c r="J90" s="42">
        <f>SUM(B90:I90)</f>
        <v>270</v>
      </c>
      <c r="K90" s="41">
        <f>CEILING(J90*$D$36,1)</f>
        <v>41</v>
      </c>
      <c r="L90" s="43"/>
    </row>
    <row r="91" spans="1:12" s="41" customFormat="1" ht="14.25">
      <c r="A91" s="41" t="s">
        <v>117</v>
      </c>
      <c r="B91" s="41">
        <v>0.5</v>
      </c>
      <c r="C91" s="41">
        <v>0.2</v>
      </c>
      <c r="D91" s="41">
        <v>0.5</v>
      </c>
      <c r="E91" s="41">
        <v>0.5</v>
      </c>
      <c r="F91" s="41">
        <v>0.2</v>
      </c>
      <c r="G91" s="41">
        <v>0.4</v>
      </c>
      <c r="H91" s="41">
        <v>0.2</v>
      </c>
      <c r="I91" s="41">
        <v>0.2</v>
      </c>
      <c r="J91" s="42">
        <f>SUM(B91:I91)</f>
        <v>2.7</v>
      </c>
      <c r="K91" s="41">
        <f>CEILING(J91*$D$37,1)</f>
        <v>36</v>
      </c>
      <c r="L91" s="43"/>
    </row>
    <row r="92" spans="1:12" s="41" customFormat="1" ht="14.25">
      <c r="A92" s="41" t="s">
        <v>28</v>
      </c>
      <c r="J92" s="42"/>
      <c r="K92" s="41">
        <f>CEILING(0.1*(SUM(K44:K52)+SUM(K56:K64)+SUM(K69:K77)),1)</f>
        <v>198</v>
      </c>
      <c r="L92" s="43"/>
    </row>
    <row r="93" spans="1:12" s="44" customFormat="1" ht="15">
      <c r="A93" s="44" t="s">
        <v>24</v>
      </c>
      <c r="J93" s="45"/>
      <c r="K93" s="44">
        <f>SUM(K82:K92)</f>
        <v>933</v>
      </c>
      <c r="L93" s="46"/>
    </row>
    <row r="94" spans="1:12" s="2" customFormat="1" ht="15.75">
      <c r="A94" s="14" t="s">
        <v>27</v>
      </c>
      <c r="B94" s="40"/>
      <c r="C94" s="40"/>
      <c r="D94" s="40"/>
      <c r="E94" s="40"/>
      <c r="F94" s="40"/>
      <c r="G94" s="40"/>
      <c r="H94" s="40"/>
      <c r="I94" s="40"/>
      <c r="J94" s="53"/>
      <c r="K94" s="32">
        <f>K54+K67+K80+K93</f>
        <v>3229</v>
      </c>
      <c r="L94" s="23"/>
    </row>
    <row r="95" ht="12.75"/>
    <row r="96" ht="12.75"/>
    <row r="97" ht="15">
      <c r="A97" s="1" t="s">
        <v>52</v>
      </c>
    </row>
    <row r="98" spans="2:11" ht="15">
      <c r="B98" s="67" t="s">
        <v>29</v>
      </c>
      <c r="C98" s="67" t="s">
        <v>36</v>
      </c>
      <c r="D98" s="67" t="s">
        <v>30</v>
      </c>
      <c r="E98" s="67" t="s">
        <v>31</v>
      </c>
      <c r="F98" s="67" t="s">
        <v>32</v>
      </c>
      <c r="G98" s="67" t="s">
        <v>33</v>
      </c>
      <c r="H98" s="67" t="s">
        <v>34</v>
      </c>
      <c r="I98" s="67" t="s">
        <v>35</v>
      </c>
      <c r="J98" s="67" t="s">
        <v>13</v>
      </c>
      <c r="K98" s="18"/>
    </row>
    <row r="99" spans="1:10" ht="15.75">
      <c r="A99" s="35" t="s">
        <v>53</v>
      </c>
      <c r="B99" s="33"/>
      <c r="C99" s="33"/>
      <c r="D99" s="33"/>
      <c r="E99" s="33"/>
      <c r="F99" s="33"/>
      <c r="G99" s="33"/>
      <c r="H99" s="33"/>
      <c r="I99" s="33"/>
      <c r="J99" s="34"/>
    </row>
    <row r="100" spans="1:10" ht="15.75">
      <c r="A100" s="6" t="s">
        <v>49</v>
      </c>
      <c r="B100" s="7">
        <f>SUM(B44,B56,B69,B82)</f>
        <v>6</v>
      </c>
      <c r="C100" s="7">
        <f aca="true" t="shared" si="3" ref="C100:J100">SUM(C44,C56,C69,C82)</f>
        <v>6</v>
      </c>
      <c r="D100" s="7">
        <f t="shared" si="3"/>
        <v>11</v>
      </c>
      <c r="E100" s="7">
        <f t="shared" si="3"/>
        <v>12</v>
      </c>
      <c r="F100" s="7">
        <f t="shared" si="3"/>
        <v>3</v>
      </c>
      <c r="G100" s="7">
        <f t="shared" si="3"/>
        <v>6</v>
      </c>
      <c r="H100" s="7">
        <f t="shared" si="3"/>
        <v>3</v>
      </c>
      <c r="I100" s="7">
        <f t="shared" si="3"/>
        <v>3</v>
      </c>
      <c r="J100" s="36">
        <f t="shared" si="3"/>
        <v>50</v>
      </c>
    </row>
    <row r="101" spans="1:10" ht="15">
      <c r="A101" s="8" t="s">
        <v>51</v>
      </c>
      <c r="B101" s="7">
        <f>ROUND((SUM(B46,B58,B71,B84)+(B100*2))/B100,1)</f>
        <v>5</v>
      </c>
      <c r="C101" s="7">
        <f aca="true" t="shared" si="4" ref="C101:J101">ROUND((SUM(C46,C58,C71,C84)+(C100*2))/C100,1)</f>
        <v>5</v>
      </c>
      <c r="D101" s="7">
        <f t="shared" si="4"/>
        <v>4.7</v>
      </c>
      <c r="E101" s="7">
        <f t="shared" si="4"/>
        <v>4.9</v>
      </c>
      <c r="F101" s="7">
        <f t="shared" si="4"/>
        <v>4.7</v>
      </c>
      <c r="G101" s="7">
        <f t="shared" si="4"/>
        <v>4.5</v>
      </c>
      <c r="H101" s="7">
        <f t="shared" si="4"/>
        <v>4.7</v>
      </c>
      <c r="I101" s="7">
        <f t="shared" si="4"/>
        <v>4.7</v>
      </c>
      <c r="J101" s="26">
        <f t="shared" si="4"/>
        <v>4.8</v>
      </c>
    </row>
    <row r="102" spans="1:10" ht="15.75">
      <c r="A102" s="6" t="s">
        <v>50</v>
      </c>
      <c r="B102" s="7">
        <f>SUM(B45,B57,B70,B83)</f>
        <v>5</v>
      </c>
      <c r="C102" s="7">
        <f aca="true" t="shared" si="5" ref="C102:J102">SUM(C45,C57,C70,C83)</f>
        <v>4</v>
      </c>
      <c r="D102" s="7">
        <f t="shared" si="5"/>
        <v>6</v>
      </c>
      <c r="E102" s="7">
        <f t="shared" si="5"/>
        <v>7</v>
      </c>
      <c r="F102" s="7">
        <f t="shared" si="5"/>
        <v>1</v>
      </c>
      <c r="G102" s="7">
        <f t="shared" si="5"/>
        <v>3</v>
      </c>
      <c r="H102" s="7">
        <f t="shared" si="5"/>
        <v>2</v>
      </c>
      <c r="I102" s="7">
        <f t="shared" si="5"/>
        <v>2</v>
      </c>
      <c r="J102" s="36">
        <f t="shared" si="5"/>
        <v>30</v>
      </c>
    </row>
    <row r="103" spans="1:10" ht="15">
      <c r="A103" s="27" t="s">
        <v>51</v>
      </c>
      <c r="B103" s="3">
        <f>(SUM(B47,B59,B72,B85)+(B102*2))/B102</f>
        <v>4</v>
      </c>
      <c r="C103" s="3">
        <f aca="true" t="shared" si="6" ref="C103:J103">(SUM(C47,C59,C72,C85)+(C102*2))/C102</f>
        <v>4</v>
      </c>
      <c r="D103" s="3">
        <f t="shared" si="6"/>
        <v>4</v>
      </c>
      <c r="E103" s="3">
        <f t="shared" si="6"/>
        <v>4.285714285714286</v>
      </c>
      <c r="F103" s="3">
        <f t="shared" si="6"/>
        <v>4</v>
      </c>
      <c r="G103" s="3">
        <f t="shared" si="6"/>
        <v>4</v>
      </c>
      <c r="H103" s="3">
        <f t="shared" si="6"/>
        <v>4</v>
      </c>
      <c r="I103" s="3">
        <f t="shared" si="6"/>
        <v>4</v>
      </c>
      <c r="J103" s="9">
        <f t="shared" si="6"/>
        <v>4.066666666666666</v>
      </c>
    </row>
    <row r="104" spans="1:12" ht="15.75">
      <c r="A104" s="35" t="s">
        <v>54</v>
      </c>
      <c r="B104" s="28"/>
      <c r="C104" s="28"/>
      <c r="D104" s="28"/>
      <c r="E104" s="28"/>
      <c r="F104" s="28"/>
      <c r="G104" s="28"/>
      <c r="H104" s="28"/>
      <c r="I104" s="28"/>
      <c r="J104" s="37"/>
      <c r="L104" s="1"/>
    </row>
    <row r="105" spans="1:12" ht="15.75">
      <c r="A105" s="6" t="s">
        <v>55</v>
      </c>
      <c r="B105" s="7">
        <f aca="true" t="shared" si="7" ref="B105:J105">SUM(B48,B60,B73,B86)</f>
        <v>1</v>
      </c>
      <c r="C105" s="7">
        <f t="shared" si="7"/>
        <v>0</v>
      </c>
      <c r="D105" s="7">
        <f t="shared" si="7"/>
        <v>1</v>
      </c>
      <c r="E105" s="7">
        <f t="shared" si="7"/>
        <v>1</v>
      </c>
      <c r="F105" s="7">
        <f t="shared" si="7"/>
        <v>0</v>
      </c>
      <c r="G105" s="7">
        <f t="shared" si="7"/>
        <v>0</v>
      </c>
      <c r="H105" s="7">
        <f t="shared" si="7"/>
        <v>0</v>
      </c>
      <c r="I105" s="7">
        <f t="shared" si="7"/>
        <v>0</v>
      </c>
      <c r="J105" s="36">
        <f t="shared" si="7"/>
        <v>3</v>
      </c>
      <c r="L105" s="1"/>
    </row>
    <row r="106" spans="1:12" ht="15">
      <c r="A106" s="8" t="s">
        <v>57</v>
      </c>
      <c r="B106" s="7">
        <f aca="true" t="shared" si="8" ref="B106:J106">SUM(B50,B62,B75,B88)</f>
        <v>3</v>
      </c>
      <c r="C106" s="7">
        <f t="shared" si="8"/>
        <v>0</v>
      </c>
      <c r="D106" s="7">
        <f t="shared" si="8"/>
        <v>3</v>
      </c>
      <c r="E106" s="7">
        <f t="shared" si="8"/>
        <v>3</v>
      </c>
      <c r="F106" s="7">
        <f t="shared" si="8"/>
        <v>0</v>
      </c>
      <c r="G106" s="7">
        <f t="shared" si="8"/>
        <v>0</v>
      </c>
      <c r="H106" s="7">
        <f t="shared" si="8"/>
        <v>0</v>
      </c>
      <c r="I106" s="7">
        <f t="shared" si="8"/>
        <v>0</v>
      </c>
      <c r="J106" s="26">
        <f t="shared" si="8"/>
        <v>9</v>
      </c>
      <c r="L106" s="1"/>
    </row>
    <row r="107" spans="1:12" ht="15.75">
      <c r="A107" s="6" t="s">
        <v>56</v>
      </c>
      <c r="B107" s="7"/>
      <c r="C107" s="7"/>
      <c r="D107" s="7"/>
      <c r="E107" s="7"/>
      <c r="F107" s="7"/>
      <c r="G107" s="7"/>
      <c r="H107" s="7"/>
      <c r="I107" s="7"/>
      <c r="J107" s="36">
        <f>SUM(J49,J61,J74,J87)</f>
        <v>4</v>
      </c>
      <c r="L107" s="1"/>
    </row>
    <row r="108" spans="1:12" ht="15">
      <c r="A108" s="27" t="s">
        <v>57</v>
      </c>
      <c r="B108" s="3"/>
      <c r="C108" s="3"/>
      <c r="D108" s="3"/>
      <c r="E108" s="3"/>
      <c r="F108" s="3"/>
      <c r="G108" s="3"/>
      <c r="H108" s="3"/>
      <c r="I108" s="3"/>
      <c r="J108" s="9">
        <f>SUM(J51,J63,J76,J89)</f>
        <v>12</v>
      </c>
      <c r="L108" s="1"/>
    </row>
    <row r="109" spans="1:12" ht="15.75">
      <c r="A109" s="14" t="s">
        <v>65</v>
      </c>
      <c r="B109" s="15">
        <f aca="true" t="shared" si="9" ref="B109:I109">SUM(B52,B64,B77,B90)</f>
        <v>180</v>
      </c>
      <c r="C109" s="15">
        <f t="shared" si="9"/>
        <v>110</v>
      </c>
      <c r="D109" s="15">
        <f t="shared" si="9"/>
        <v>180</v>
      </c>
      <c r="E109" s="15">
        <f t="shared" si="9"/>
        <v>180</v>
      </c>
      <c r="F109" s="15">
        <f t="shared" si="9"/>
        <v>90</v>
      </c>
      <c r="G109" s="15">
        <f t="shared" si="9"/>
        <v>120</v>
      </c>
      <c r="H109" s="15">
        <f t="shared" si="9"/>
        <v>100</v>
      </c>
      <c r="I109" s="15">
        <f t="shared" si="9"/>
        <v>100</v>
      </c>
      <c r="J109" s="32">
        <f>(SUM(J52,J64,J77,J90)+J108)</f>
        <v>1072</v>
      </c>
      <c r="L109" s="1"/>
    </row>
    <row r="110" spans="10:12" ht="15">
      <c r="J110" s="1"/>
      <c r="L110" s="1"/>
    </row>
    <row r="111" spans="10:12" ht="15">
      <c r="J111" s="1"/>
      <c r="L111" s="1"/>
    </row>
    <row r="112" ht="18">
      <c r="A112" s="22" t="s">
        <v>37</v>
      </c>
    </row>
    <row r="113" ht="18">
      <c r="A113" s="22" t="s">
        <v>43</v>
      </c>
    </row>
    <row r="114" ht="15.75" thickBot="1"/>
    <row r="115" spans="2:11" ht="16.5" thickBot="1">
      <c r="B115" s="117" t="s">
        <v>40</v>
      </c>
      <c r="C115" s="118"/>
      <c r="D115" s="119"/>
      <c r="E115" s="117" t="s">
        <v>39</v>
      </c>
      <c r="F115" s="118"/>
      <c r="G115" s="119"/>
      <c r="J115" s="1"/>
      <c r="K115" s="84" t="s">
        <v>66</v>
      </c>
    </row>
    <row r="116" spans="2:12" ht="15.75">
      <c r="B116" s="71" t="s">
        <v>59</v>
      </c>
      <c r="C116" s="120" t="s">
        <v>120</v>
      </c>
      <c r="D116" s="121"/>
      <c r="E116" s="76" t="s">
        <v>59</v>
      </c>
      <c r="F116" s="120" t="s">
        <v>120</v>
      </c>
      <c r="G116" s="121"/>
      <c r="H116" s="79" t="s">
        <v>44</v>
      </c>
      <c r="I116" s="80" t="s">
        <v>60</v>
      </c>
      <c r="J116" s="83" t="s">
        <v>61</v>
      </c>
      <c r="K116" s="85" t="s">
        <v>13</v>
      </c>
      <c r="L116" s="1"/>
    </row>
    <row r="117" spans="2:12" ht="15">
      <c r="B117" s="72" t="s">
        <v>121</v>
      </c>
      <c r="C117" s="66" t="s">
        <v>118</v>
      </c>
      <c r="D117" s="73" t="s">
        <v>119</v>
      </c>
      <c r="E117" s="77" t="s">
        <v>121</v>
      </c>
      <c r="F117" s="20" t="s">
        <v>118</v>
      </c>
      <c r="G117" s="73" t="s">
        <v>119</v>
      </c>
      <c r="H117" s="81"/>
      <c r="I117" s="39"/>
      <c r="J117" s="8"/>
      <c r="K117" s="86"/>
      <c r="L117" s="1"/>
    </row>
    <row r="118" spans="1:12" ht="15.75">
      <c r="A118" s="2">
        <v>2000</v>
      </c>
      <c r="B118" s="74">
        <f>SUM(K44,K46)</f>
        <v>360</v>
      </c>
      <c r="C118" s="26">
        <f>K48</f>
        <v>0</v>
      </c>
      <c r="D118" s="75">
        <f>K50</f>
        <v>0</v>
      </c>
      <c r="E118" s="74">
        <f>SUM(K45,K47)</f>
        <v>200</v>
      </c>
      <c r="F118" s="26">
        <f>K49</f>
        <v>0</v>
      </c>
      <c r="G118" s="78">
        <f>K51</f>
        <v>0</v>
      </c>
      <c r="H118" s="82"/>
      <c r="I118" s="39">
        <f>K52</f>
        <v>36</v>
      </c>
      <c r="J118" s="8">
        <f>K53</f>
        <v>11</v>
      </c>
      <c r="K118" s="87">
        <f>SUM(B118:J118)</f>
        <v>607</v>
      </c>
      <c r="L118" s="1"/>
    </row>
    <row r="119" spans="1:12" ht="15.75">
      <c r="A119" s="2">
        <v>2001</v>
      </c>
      <c r="B119" s="74">
        <f>SUM(K56,K58)</f>
        <v>152</v>
      </c>
      <c r="C119" s="26">
        <f>K60</f>
        <v>360</v>
      </c>
      <c r="D119" s="75">
        <f>K62</f>
        <v>159</v>
      </c>
      <c r="E119" s="74">
        <f>SUM(K57,K59)</f>
        <v>0</v>
      </c>
      <c r="F119" s="26">
        <f>K61</f>
        <v>66</v>
      </c>
      <c r="G119" s="78">
        <f>K63</f>
        <v>60</v>
      </c>
      <c r="H119" s="74">
        <f>K66</f>
        <v>60</v>
      </c>
      <c r="I119" s="39">
        <f>K64</f>
        <v>42</v>
      </c>
      <c r="J119" s="8">
        <f>K65</f>
        <v>38</v>
      </c>
      <c r="K119" s="87">
        <f>SUM(B119:J119)</f>
        <v>937</v>
      </c>
      <c r="L119" s="1"/>
    </row>
    <row r="120" spans="1:17" ht="15.75">
      <c r="A120" s="2">
        <v>2002</v>
      </c>
      <c r="B120" s="74">
        <f>SUM(K69,K71)</f>
        <v>32</v>
      </c>
      <c r="C120" s="26">
        <f>K73</f>
        <v>0</v>
      </c>
      <c r="D120" s="75">
        <f>K75</f>
        <v>159</v>
      </c>
      <c r="E120" s="74">
        <f>SUM(K70,K72)</f>
        <v>119</v>
      </c>
      <c r="F120" s="26">
        <f>K74</f>
        <v>66</v>
      </c>
      <c r="G120" s="78">
        <f>K76</f>
        <v>120</v>
      </c>
      <c r="H120" s="74">
        <f>K79</f>
        <v>144</v>
      </c>
      <c r="I120" s="39">
        <f>K77</f>
        <v>41</v>
      </c>
      <c r="J120" s="8">
        <f>K78</f>
        <v>71</v>
      </c>
      <c r="K120" s="87">
        <f>SUM(B120:J120)</f>
        <v>752</v>
      </c>
      <c r="L120" s="1"/>
      <c r="N120"/>
      <c r="O120"/>
      <c r="P120"/>
      <c r="Q120"/>
    </row>
    <row r="121" spans="1:17" ht="15.75">
      <c r="A121" s="2">
        <v>2003</v>
      </c>
      <c r="B121" s="74">
        <f>SUM(K82,K84)</f>
        <v>168</v>
      </c>
      <c r="C121" s="26">
        <f>K86</f>
        <v>0</v>
      </c>
      <c r="D121" s="75">
        <f>K88</f>
        <v>159</v>
      </c>
      <c r="E121" s="74">
        <f>SUM(K83,K85)</f>
        <v>19</v>
      </c>
      <c r="F121" s="26">
        <f>K87</f>
        <v>132</v>
      </c>
      <c r="G121" s="78">
        <f>K89</f>
        <v>180</v>
      </c>
      <c r="H121" s="74">
        <f>K92</f>
        <v>198</v>
      </c>
      <c r="I121" s="39">
        <f>K90</f>
        <v>41</v>
      </c>
      <c r="J121" s="8">
        <f>K91</f>
        <v>36</v>
      </c>
      <c r="K121" s="87">
        <f>SUM(B121:J121)</f>
        <v>933</v>
      </c>
      <c r="L121" s="1"/>
      <c r="N121"/>
      <c r="O121"/>
      <c r="P121"/>
      <c r="Q121"/>
    </row>
    <row r="122" spans="1:17" ht="15.75" thickBot="1">
      <c r="A122" s="68" t="s">
        <v>122</v>
      </c>
      <c r="B122" s="74"/>
      <c r="C122" s="31">
        <f>SUM(C118:C121)</f>
        <v>360</v>
      </c>
      <c r="D122" s="88">
        <f>SUM(D118:D121)</f>
        <v>477</v>
      </c>
      <c r="E122" s="74"/>
      <c r="F122" s="31">
        <f>SUM(F118:F121)</f>
        <v>264</v>
      </c>
      <c r="G122" s="89">
        <f>SUM(G118:G121)</f>
        <v>360</v>
      </c>
      <c r="H122" s="74"/>
      <c r="I122" s="39"/>
      <c r="J122" s="8"/>
      <c r="K122" s="87"/>
      <c r="L122" s="1"/>
      <c r="N122"/>
      <c r="O122"/>
      <c r="P122"/>
      <c r="Q122"/>
    </row>
    <row r="123" spans="1:17" ht="16.5" thickBot="1">
      <c r="A123" s="21" t="s">
        <v>38</v>
      </c>
      <c r="B123" s="90">
        <f>SUM(B118:B121)</f>
        <v>712</v>
      </c>
      <c r="C123" s="106">
        <f>SUM(C122:D122)</f>
        <v>837</v>
      </c>
      <c r="D123" s="107"/>
      <c r="E123" s="90">
        <f>SUM(E118:E121)</f>
        <v>338</v>
      </c>
      <c r="F123" s="106">
        <f>SUM(F122:G122)</f>
        <v>624</v>
      </c>
      <c r="G123" s="107"/>
      <c r="H123" s="90">
        <f>SUM(H118:H121)</f>
        <v>402</v>
      </c>
      <c r="I123" s="91">
        <f>SUM(I118:I121)</f>
        <v>160</v>
      </c>
      <c r="J123" s="92">
        <f>SUM(J118:J121)</f>
        <v>156</v>
      </c>
      <c r="K123" s="93">
        <f>SUM(K118:K121)</f>
        <v>3229</v>
      </c>
      <c r="L123" s="1"/>
      <c r="N123"/>
      <c r="O123"/>
      <c r="P123"/>
      <c r="Q123"/>
    </row>
    <row r="124" spans="1:17" ht="16.5" thickBot="1">
      <c r="A124" s="68" t="s">
        <v>125</v>
      </c>
      <c r="B124" s="122">
        <f>SUM(B123:D123)</f>
        <v>1549</v>
      </c>
      <c r="C124" s="123"/>
      <c r="D124" s="124"/>
      <c r="E124" s="122">
        <f>SUM(E123:G123)</f>
        <v>962</v>
      </c>
      <c r="F124" s="123"/>
      <c r="G124" s="124"/>
      <c r="H124" s="122">
        <f>SUM(H123:J123)</f>
        <v>718</v>
      </c>
      <c r="I124" s="123"/>
      <c r="J124" s="124"/>
      <c r="K124" s="38"/>
      <c r="L124" s="1"/>
      <c r="N124"/>
      <c r="O124"/>
      <c r="P124"/>
      <c r="Q124"/>
    </row>
    <row r="125" spans="1:17" ht="15.75">
      <c r="A125" s="21"/>
      <c r="B125" s="7"/>
      <c r="C125" s="7"/>
      <c r="D125" s="7"/>
      <c r="E125" s="7"/>
      <c r="F125" s="7"/>
      <c r="G125" s="7"/>
      <c r="H125" s="7"/>
      <c r="J125" s="1"/>
      <c r="K125" s="38"/>
      <c r="L125" s="1"/>
      <c r="N125"/>
      <c r="O125"/>
      <c r="P125"/>
      <c r="Q125"/>
    </row>
    <row r="126" spans="1:17" ht="15.75">
      <c r="A126" s="21" t="s">
        <v>58</v>
      </c>
      <c r="B126" s="104">
        <v>2000</v>
      </c>
      <c r="C126" s="105"/>
      <c r="D126" s="104">
        <v>2001</v>
      </c>
      <c r="E126" s="105"/>
      <c r="F126" s="104">
        <v>2002</v>
      </c>
      <c r="G126" s="105"/>
      <c r="H126" s="104">
        <v>2003</v>
      </c>
      <c r="I126" s="105"/>
      <c r="J126" s="55" t="s">
        <v>13</v>
      </c>
      <c r="K126"/>
      <c r="L126" s="1"/>
      <c r="N126"/>
      <c r="O126"/>
      <c r="P126"/>
      <c r="Q126"/>
    </row>
    <row r="127" spans="1:17" ht="15.75">
      <c r="A127" s="21" t="s">
        <v>69</v>
      </c>
      <c r="B127" s="8"/>
      <c r="C127" s="26">
        <f>B118+C118+D118+H118</f>
        <v>360</v>
      </c>
      <c r="D127" s="8"/>
      <c r="E127" s="26">
        <f>B119+C119+D119+H119</f>
        <v>731</v>
      </c>
      <c r="F127" s="8"/>
      <c r="G127" s="26">
        <f>B120+C120+D120+H120</f>
        <v>335</v>
      </c>
      <c r="H127" s="8"/>
      <c r="I127" s="26">
        <f>B121+C121+D121+H121</f>
        <v>525</v>
      </c>
      <c r="J127" s="56">
        <f>C127+E127+G127+I127</f>
        <v>1951</v>
      </c>
      <c r="K127"/>
      <c r="L127" s="1"/>
      <c r="N127"/>
      <c r="O127"/>
      <c r="P127"/>
      <c r="Q127"/>
    </row>
    <row r="128" spans="1:12" ht="15.75">
      <c r="A128" s="21" t="s">
        <v>70</v>
      </c>
      <c r="B128" s="8"/>
      <c r="C128" s="26">
        <f>E118+F118+G118</f>
        <v>200</v>
      </c>
      <c r="D128" s="8"/>
      <c r="E128" s="26">
        <f>E119+F119+G119</f>
        <v>126</v>
      </c>
      <c r="F128" s="8"/>
      <c r="G128" s="26">
        <f>E120+F120+G120</f>
        <v>305</v>
      </c>
      <c r="H128" s="8"/>
      <c r="I128" s="26">
        <f>E121+F121+G121</f>
        <v>331</v>
      </c>
      <c r="J128" s="39">
        <f>C128+E128+G128+I128</f>
        <v>962</v>
      </c>
      <c r="K128"/>
      <c r="L128" s="1"/>
    </row>
    <row r="129" spans="1:12" ht="15.75">
      <c r="A129" s="21" t="s">
        <v>67</v>
      </c>
      <c r="B129" s="8"/>
      <c r="C129" s="26">
        <f>I118</f>
        <v>36</v>
      </c>
      <c r="D129" s="8"/>
      <c r="E129" s="26">
        <f>I119</f>
        <v>42</v>
      </c>
      <c r="F129" s="8"/>
      <c r="G129" s="26">
        <f>I120</f>
        <v>41</v>
      </c>
      <c r="H129" s="8"/>
      <c r="I129" s="26">
        <f>I121</f>
        <v>41</v>
      </c>
      <c r="J129" s="39">
        <f>C129+E129+G129+I129</f>
        <v>160</v>
      </c>
      <c r="K129"/>
      <c r="L129" s="1"/>
    </row>
    <row r="130" spans="1:12" ht="15.75">
      <c r="A130" s="21" t="s">
        <v>68</v>
      </c>
      <c r="B130" s="8"/>
      <c r="C130" s="26">
        <f>J118</f>
        <v>11</v>
      </c>
      <c r="D130" s="8"/>
      <c r="E130" s="26">
        <f>J119</f>
        <v>38</v>
      </c>
      <c r="F130" s="8"/>
      <c r="G130" s="26">
        <f>J120</f>
        <v>71</v>
      </c>
      <c r="H130" s="8"/>
      <c r="I130" s="26">
        <f>J121</f>
        <v>36</v>
      </c>
      <c r="J130" s="57">
        <f>C130+E130+G130+I130</f>
        <v>156</v>
      </c>
      <c r="K130"/>
      <c r="L130" s="1"/>
    </row>
    <row r="131" spans="1:12" ht="15.75">
      <c r="A131" s="21" t="s">
        <v>42</v>
      </c>
      <c r="B131" s="29"/>
      <c r="C131" s="13">
        <f>SUM(C127:C130)</f>
        <v>607</v>
      </c>
      <c r="D131" s="29"/>
      <c r="E131" s="13">
        <f>SUM(E127:E130)</f>
        <v>937</v>
      </c>
      <c r="F131" s="29"/>
      <c r="G131" s="13">
        <f>SUM(G127:G130)</f>
        <v>752</v>
      </c>
      <c r="H131" s="29"/>
      <c r="I131" s="13">
        <f>SUM(I127:I130)</f>
        <v>933</v>
      </c>
      <c r="J131" s="16">
        <f>SUM(J127:J130)</f>
        <v>3229</v>
      </c>
      <c r="K131"/>
      <c r="L131" s="1"/>
    </row>
    <row r="133" spans="1:12" ht="15.75">
      <c r="A133" s="21"/>
      <c r="B133" s="7"/>
      <c r="C133" s="7"/>
      <c r="D133" s="7"/>
      <c r="E133" s="7"/>
      <c r="F133" s="7"/>
      <c r="G133" s="7"/>
      <c r="H133" s="7"/>
      <c r="I133" s="7"/>
      <c r="J133" s="7"/>
      <c r="K133" s="38"/>
      <c r="L133" s="1"/>
    </row>
    <row r="134" spans="1:11" ht="15">
      <c r="A134" s="125" t="s">
        <v>126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3" ht="15" customHeight="1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M135"/>
    </row>
    <row r="136" spans="1:13" ht="1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M136"/>
    </row>
    <row r="137" spans="1:13" ht="1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M137"/>
    </row>
    <row r="138" spans="2:3" ht="15">
      <c r="B138" s="24" t="s">
        <v>48</v>
      </c>
      <c r="C138" s="25" t="s">
        <v>12</v>
      </c>
    </row>
    <row r="139" spans="1:3" ht="15">
      <c r="A139" s="30" t="s">
        <v>45</v>
      </c>
      <c r="B139" s="30">
        <v>2</v>
      </c>
      <c r="C139" s="31">
        <f>B139*$D$23</f>
        <v>240</v>
      </c>
    </row>
    <row r="140" spans="1:3" ht="15">
      <c r="A140" s="27" t="s">
        <v>46</v>
      </c>
      <c r="B140" s="27">
        <v>31</v>
      </c>
      <c r="C140" s="9">
        <f>B140*$D$30</f>
        <v>1643</v>
      </c>
    </row>
    <row r="141" spans="1:3" ht="15.75">
      <c r="A141" s="14" t="s">
        <v>47</v>
      </c>
      <c r="B141" s="14"/>
      <c r="C141" s="32">
        <f>SUM(C139:C140)</f>
        <v>1883</v>
      </c>
    </row>
  </sheetData>
  <mergeCells count="27">
    <mergeCell ref="B124:D124"/>
    <mergeCell ref="E124:G124"/>
    <mergeCell ref="H124:J124"/>
    <mergeCell ref="A134:K137"/>
    <mergeCell ref="B126:C126"/>
    <mergeCell ref="L30:N32"/>
    <mergeCell ref="B115:D115"/>
    <mergeCell ref="C116:D116"/>
    <mergeCell ref="E115:G115"/>
    <mergeCell ref="F116:G116"/>
    <mergeCell ref="F37:K38"/>
    <mergeCell ref="F33:K35"/>
    <mergeCell ref="F30:K32"/>
    <mergeCell ref="A2:K2"/>
    <mergeCell ref="A4:K4"/>
    <mergeCell ref="F7:K10"/>
    <mergeCell ref="F11:K12"/>
    <mergeCell ref="F19:K22"/>
    <mergeCell ref="D126:E126"/>
    <mergeCell ref="F126:G126"/>
    <mergeCell ref="H126:I126"/>
    <mergeCell ref="C123:D123"/>
    <mergeCell ref="F123:G123"/>
    <mergeCell ref="F24:K25"/>
    <mergeCell ref="A42:K42"/>
    <mergeCell ref="F36:I36"/>
    <mergeCell ref="F27:K28"/>
  </mergeCells>
  <printOptions gridLines="1" horizontalCentered="1"/>
  <pageMargins left="0.25" right="0.25" top="0.5" bottom="0.5" header="0.25" footer="0.25"/>
  <pageSetup horizontalDpi="300" verticalDpi="300" orientation="portrait" paperSize="9" r:id="rId1"/>
  <headerFooter alignWithMargins="0">
    <oddFooter>&amp;LStefano Belforte&amp;CPage &amp;P&amp;R&amp;D</oddFooter>
  </headerFooter>
  <rowBreaks count="2" manualBreakCount="2">
    <brk id="41" max="255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A28" sqref="A28:IV28"/>
    </sheetView>
  </sheetViews>
  <sheetFormatPr defaultColWidth="9.140625" defaultRowHeight="12.75"/>
  <cols>
    <col min="1" max="1" width="22.7109375" style="59" customWidth="1"/>
    <col min="2" max="16384" width="9.140625" style="59" customWidth="1"/>
  </cols>
  <sheetData>
    <row r="1" ht="12.75">
      <c r="A1" s="59">
        <f>44*1.2</f>
        <v>52.8</v>
      </c>
    </row>
    <row r="3" spans="1:4" ht="12.75">
      <c r="A3" s="58" t="s">
        <v>71</v>
      </c>
      <c r="B3" s="58" t="s">
        <v>74</v>
      </c>
      <c r="C3" s="58" t="s">
        <v>83</v>
      </c>
      <c r="D3" s="58" t="s">
        <v>84</v>
      </c>
    </row>
    <row r="4" spans="1:4" ht="12.75">
      <c r="A4" s="59" t="s">
        <v>72</v>
      </c>
      <c r="B4" s="59">
        <v>135</v>
      </c>
      <c r="C4" s="59">
        <v>1</v>
      </c>
      <c r="D4" s="59">
        <f>B4*C4</f>
        <v>135</v>
      </c>
    </row>
    <row r="5" spans="1:4" ht="12.75">
      <c r="A5" s="59" t="s">
        <v>73</v>
      </c>
      <c r="B5" s="59">
        <v>15</v>
      </c>
      <c r="C5" s="59">
        <v>1</v>
      </c>
      <c r="D5" s="59">
        <f aca="true" t="shared" si="0" ref="D5:D28">B5*C5</f>
        <v>15</v>
      </c>
    </row>
    <row r="6" spans="1:4" ht="12.75">
      <c r="A6" s="59" t="s">
        <v>75</v>
      </c>
      <c r="B6" s="59">
        <v>24</v>
      </c>
      <c r="C6" s="59">
        <v>1</v>
      </c>
      <c r="D6" s="59">
        <f t="shared" si="0"/>
        <v>24</v>
      </c>
    </row>
    <row r="7" spans="1:4" ht="12.75">
      <c r="A7" s="59" t="s">
        <v>76</v>
      </c>
      <c r="B7" s="59">
        <v>20</v>
      </c>
      <c r="C7" s="59">
        <v>1</v>
      </c>
      <c r="D7" s="59">
        <f t="shared" si="0"/>
        <v>20</v>
      </c>
    </row>
    <row r="8" spans="1:4" ht="12.75">
      <c r="A8" s="59" t="s">
        <v>92</v>
      </c>
      <c r="B8" s="59">
        <v>865</v>
      </c>
      <c r="C8" s="59">
        <v>1</v>
      </c>
      <c r="D8" s="59">
        <f t="shared" si="0"/>
        <v>865</v>
      </c>
    </row>
    <row r="9" spans="1:4" ht="12.75">
      <c r="A9" s="59" t="s">
        <v>77</v>
      </c>
      <c r="B9" s="59">
        <v>565</v>
      </c>
      <c r="C9" s="59">
        <v>1</v>
      </c>
      <c r="D9" s="59">
        <f t="shared" si="0"/>
        <v>565</v>
      </c>
    </row>
    <row r="10" spans="1:4" ht="12.75">
      <c r="A10" s="59" t="s">
        <v>81</v>
      </c>
      <c r="B10" s="59">
        <v>10</v>
      </c>
      <c r="C10" s="59">
        <v>1</v>
      </c>
      <c r="D10" s="59">
        <f t="shared" si="0"/>
        <v>10</v>
      </c>
    </row>
    <row r="11" spans="1:4" ht="12.75">
      <c r="A11" s="59" t="s">
        <v>73</v>
      </c>
      <c r="B11" s="59">
        <v>18</v>
      </c>
      <c r="C11" s="59">
        <v>1</v>
      </c>
      <c r="D11" s="59">
        <f t="shared" si="0"/>
        <v>18</v>
      </c>
    </row>
    <row r="12" spans="1:4" ht="12.75">
      <c r="A12" s="59" t="s">
        <v>78</v>
      </c>
      <c r="B12" s="59">
        <v>325</v>
      </c>
      <c r="C12" s="59">
        <v>1</v>
      </c>
      <c r="D12" s="59">
        <f t="shared" si="0"/>
        <v>325</v>
      </c>
    </row>
    <row r="13" spans="1:4" ht="12.75">
      <c r="A13" s="59" t="s">
        <v>103</v>
      </c>
      <c r="B13" s="59">
        <v>27</v>
      </c>
      <c r="C13" s="59">
        <v>1</v>
      </c>
      <c r="D13" s="59">
        <f t="shared" si="0"/>
        <v>27</v>
      </c>
    </row>
    <row r="14" spans="1:4" ht="12.75">
      <c r="A14" s="59" t="s">
        <v>79</v>
      </c>
      <c r="B14" s="59">
        <v>455</v>
      </c>
      <c r="C14" s="59">
        <v>2</v>
      </c>
      <c r="D14" s="59">
        <f t="shared" si="0"/>
        <v>910</v>
      </c>
    </row>
    <row r="15" spans="1:4" ht="12.75">
      <c r="A15" s="59" t="s">
        <v>80</v>
      </c>
      <c r="B15" s="59">
        <v>20</v>
      </c>
      <c r="C15" s="59">
        <v>1</v>
      </c>
      <c r="D15" s="59">
        <f t="shared" si="0"/>
        <v>20</v>
      </c>
    </row>
    <row r="16" spans="1:4" ht="12.75">
      <c r="A16" s="59" t="s">
        <v>82</v>
      </c>
      <c r="B16" s="59">
        <v>25</v>
      </c>
      <c r="C16" s="59">
        <v>2</v>
      </c>
      <c r="D16" s="59">
        <f t="shared" si="0"/>
        <v>50</v>
      </c>
    </row>
    <row r="17" spans="1:5" ht="12.75">
      <c r="A17" s="59" t="s">
        <v>104</v>
      </c>
      <c r="B17" s="59">
        <v>738</v>
      </c>
      <c r="C17" s="59">
        <v>1</v>
      </c>
      <c r="D17" s="59">
        <f t="shared" si="0"/>
        <v>738</v>
      </c>
      <c r="E17" s="59" t="s">
        <v>99</v>
      </c>
    </row>
    <row r="18" spans="1:4" ht="12.75">
      <c r="A18" s="59" t="s">
        <v>85</v>
      </c>
      <c r="B18" s="59">
        <v>135</v>
      </c>
      <c r="C18" s="59">
        <v>1</v>
      </c>
      <c r="D18" s="59">
        <f t="shared" si="0"/>
        <v>135</v>
      </c>
    </row>
    <row r="19" spans="1:4" ht="12.75">
      <c r="A19" s="59" t="s">
        <v>87</v>
      </c>
      <c r="B19" s="59">
        <v>50</v>
      </c>
      <c r="C19" s="59">
        <v>1</v>
      </c>
      <c r="D19" s="59">
        <f t="shared" si="0"/>
        <v>50</v>
      </c>
    </row>
    <row r="20" spans="1:4" ht="12.75">
      <c r="A20" s="59" t="s">
        <v>88</v>
      </c>
      <c r="B20" s="59">
        <v>35</v>
      </c>
      <c r="C20" s="59">
        <v>1</v>
      </c>
      <c r="D20" s="59">
        <f t="shared" si="0"/>
        <v>35</v>
      </c>
    </row>
    <row r="21" spans="1:4" ht="12.75">
      <c r="A21" s="59" t="s">
        <v>89</v>
      </c>
      <c r="B21" s="59">
        <v>300</v>
      </c>
      <c r="C21" s="59">
        <v>1</v>
      </c>
      <c r="D21" s="59">
        <f aca="true" t="shared" si="1" ref="D21:D27">B21*C21</f>
        <v>300</v>
      </c>
    </row>
    <row r="22" spans="1:4" ht="12.75">
      <c r="A22" s="59" t="s">
        <v>86</v>
      </c>
      <c r="B22" s="59">
        <v>195</v>
      </c>
      <c r="C22" s="59">
        <v>1</v>
      </c>
      <c r="D22" s="59">
        <f>B22*C22</f>
        <v>195</v>
      </c>
    </row>
    <row r="23" spans="1:4" ht="12.75">
      <c r="A23" s="59" t="s">
        <v>93</v>
      </c>
      <c r="B23" s="59">
        <v>1329</v>
      </c>
      <c r="C23" s="59">
        <v>1</v>
      </c>
      <c r="D23" s="59">
        <f t="shared" si="1"/>
        <v>1329</v>
      </c>
    </row>
    <row r="24" spans="1:4" ht="12.75">
      <c r="A24" s="59" t="s">
        <v>94</v>
      </c>
      <c r="B24" s="59">
        <v>3000</v>
      </c>
      <c r="C24" s="59">
        <v>1</v>
      </c>
      <c r="D24" s="59">
        <f t="shared" si="1"/>
        <v>3000</v>
      </c>
    </row>
    <row r="25" spans="1:4" ht="12.75">
      <c r="A25" s="59" t="s">
        <v>96</v>
      </c>
      <c r="B25" s="59">
        <v>100</v>
      </c>
      <c r="C25" s="59">
        <v>1</v>
      </c>
      <c r="D25" s="59">
        <f t="shared" si="1"/>
        <v>100</v>
      </c>
    </row>
    <row r="26" spans="1:4" ht="12.75">
      <c r="A26" s="59" t="s">
        <v>97</v>
      </c>
      <c r="B26" s="59">
        <v>50</v>
      </c>
      <c r="C26" s="59">
        <v>1</v>
      </c>
      <c r="D26" s="59">
        <f t="shared" si="1"/>
        <v>50</v>
      </c>
    </row>
    <row r="27" spans="1:4" ht="12.75">
      <c r="A27" s="59" t="s">
        <v>98</v>
      </c>
      <c r="B27" s="59">
        <v>100</v>
      </c>
      <c r="C27" s="59">
        <v>1</v>
      </c>
      <c r="D27" s="59">
        <f t="shared" si="1"/>
        <v>100</v>
      </c>
    </row>
    <row r="28" spans="1:4" ht="12.75">
      <c r="A28" s="59" t="s">
        <v>95</v>
      </c>
      <c r="B28" s="59">
        <v>95</v>
      </c>
      <c r="C28" s="59">
        <v>1</v>
      </c>
      <c r="D28" s="59">
        <f t="shared" si="0"/>
        <v>95</v>
      </c>
    </row>
    <row r="30" spans="1:4" ht="12.75">
      <c r="A30" s="58" t="s">
        <v>90</v>
      </c>
      <c r="B30" s="58"/>
      <c r="C30" s="58"/>
      <c r="D30" s="58">
        <f>SUM(D4:D29)/1000</f>
        <v>9.111</v>
      </c>
    </row>
    <row r="31" spans="1:4" ht="12.75">
      <c r="A31" s="58" t="s">
        <v>91</v>
      </c>
      <c r="B31" s="58"/>
      <c r="C31" s="58"/>
      <c r="D31" s="58">
        <f>D30*0.2</f>
        <v>1.8222000000000003</v>
      </c>
    </row>
    <row r="32" spans="1:4" ht="12.75">
      <c r="A32" s="58" t="s">
        <v>90</v>
      </c>
      <c r="B32" s="58"/>
      <c r="C32" s="58"/>
      <c r="D32" s="58">
        <f>SUM(D30:D31)</f>
        <v>10.933200000000001</v>
      </c>
    </row>
  </sheetData>
  <printOptions gridLines="1" horizontalCentered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Belforte</dc:creator>
  <cp:keywords/>
  <dc:description/>
  <cp:lastModifiedBy>Stefano Belforte</cp:lastModifiedBy>
  <cp:lastPrinted>1999-03-16T10:53:58Z</cp:lastPrinted>
  <dcterms:created xsi:type="dcterms:W3CDTF">1999-03-09T10:55:41Z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